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605" windowHeight="11280" activeTab="8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(2)'!$A$1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H16" i="12" l="1"/>
  <c r="I16" i="12"/>
  <c r="I15" i="12"/>
  <c r="M18" i="5" l="1"/>
  <c r="M19" i="5"/>
  <c r="M20" i="5"/>
  <c r="M21" i="5"/>
  <c r="M22" i="5"/>
  <c r="M23" i="5"/>
  <c r="M24" i="5"/>
  <c r="M25" i="5"/>
  <c r="M14" i="8" l="1"/>
  <c r="H12" i="15" l="1"/>
  <c r="I27" i="2"/>
  <c r="M58" i="9" l="1"/>
  <c r="M57" i="9"/>
  <c r="H18" i="10"/>
  <c r="M8" i="8"/>
  <c r="L8" i="8"/>
  <c r="H11" i="12"/>
  <c r="J23" i="5"/>
  <c r="J6" i="15"/>
  <c r="H6" i="15"/>
  <c r="I6" i="15"/>
  <c r="P9" i="11"/>
  <c r="L9" i="11"/>
  <c r="K9" i="11"/>
  <c r="J9" i="11"/>
  <c r="P8" i="11"/>
  <c r="L8" i="11"/>
  <c r="K8" i="11"/>
  <c r="J8" i="11"/>
  <c r="I8" i="11"/>
  <c r="H8" i="11"/>
  <c r="K18" i="10" l="1"/>
  <c r="E10" i="7" l="1"/>
  <c r="L39" i="9" l="1"/>
  <c r="M39" i="9"/>
  <c r="M27" i="9"/>
  <c r="L27" i="9"/>
  <c r="L9" i="9"/>
  <c r="L5" i="9"/>
  <c r="J9" i="8" l="1"/>
  <c r="F10" i="7"/>
  <c r="N41" i="5"/>
  <c r="M41" i="5"/>
  <c r="E36" i="5"/>
  <c r="D36" i="5"/>
  <c r="D38" i="5"/>
  <c r="E38" i="5"/>
  <c r="E39" i="5"/>
  <c r="F39" i="5"/>
  <c r="I39" i="5"/>
  <c r="L39" i="5"/>
  <c r="N39" i="5"/>
  <c r="D39" i="5"/>
  <c r="R17" i="15" l="1"/>
  <c r="Q7" i="15"/>
  <c r="Q6" i="15"/>
  <c r="L7" i="15"/>
  <c r="L6" i="15"/>
  <c r="K7" i="15"/>
  <c r="K6" i="15"/>
  <c r="K5" i="15"/>
  <c r="J7" i="15"/>
  <c r="M19" i="11"/>
  <c r="E27" i="2" l="1"/>
  <c r="L31" i="9" l="1"/>
  <c r="J15" i="10"/>
  <c r="J16" i="10"/>
  <c r="J17" i="10"/>
  <c r="J18" i="10"/>
  <c r="M18" i="8" l="1"/>
  <c r="K11" i="8"/>
  <c r="M16" i="12"/>
  <c r="N16" i="12"/>
  <c r="O16" i="12"/>
  <c r="M12" i="12"/>
  <c r="N12" i="12"/>
  <c r="O12" i="12"/>
  <c r="P12" i="12"/>
  <c r="P16" i="12" s="1"/>
  <c r="K12" i="12"/>
  <c r="L12" i="12"/>
  <c r="L28" i="2" l="1"/>
  <c r="L32" i="2"/>
  <c r="L7" i="11"/>
  <c r="L5" i="15" s="1"/>
  <c r="J62" i="9" l="1"/>
  <c r="J58" i="9"/>
  <c r="K50" i="9"/>
  <c r="J50" i="9"/>
  <c r="K46" i="9"/>
  <c r="L47" i="9" s="1"/>
  <c r="J46" i="9"/>
  <c r="L42" i="9"/>
  <c r="J38" i="9"/>
  <c r="K39" i="9" s="1"/>
  <c r="J34" i="9"/>
  <c r="K15" i="10"/>
  <c r="K16" i="10"/>
  <c r="L63" i="9" l="1"/>
  <c r="K63" i="9"/>
  <c r="L59" i="9"/>
  <c r="K59" i="9"/>
  <c r="K55" i="9"/>
  <c r="L55" i="9"/>
  <c r="L51" i="9"/>
  <c r="K51" i="9"/>
  <c r="K47" i="9"/>
  <c r="L43" i="9"/>
  <c r="K43" i="9" l="1"/>
  <c r="K9" i="9" l="1"/>
  <c r="K5" i="9"/>
  <c r="J9" i="9"/>
  <c r="J5" i="9"/>
  <c r="K13" i="8" l="1"/>
  <c r="U9" i="8"/>
  <c r="P9" i="8"/>
  <c r="O9" i="8"/>
  <c r="N9" i="8"/>
  <c r="M9" i="8"/>
  <c r="U8" i="8"/>
  <c r="P8" i="8"/>
  <c r="O8" i="8"/>
  <c r="O7" i="8"/>
  <c r="N7" i="8"/>
  <c r="M7" i="8"/>
  <c r="N8" i="8"/>
  <c r="P7" i="8"/>
  <c r="J8" i="8"/>
  <c r="J7" i="8"/>
  <c r="M11" i="12" l="1"/>
  <c r="N11" i="12"/>
  <c r="O11" i="12"/>
  <c r="P11" i="12"/>
  <c r="K11" i="12"/>
  <c r="I11" i="12"/>
  <c r="P10" i="12"/>
  <c r="K10" i="12"/>
  <c r="M10" i="12"/>
  <c r="N10" i="12"/>
  <c r="O10" i="12"/>
  <c r="K24" i="5"/>
  <c r="K39" i="5" s="1"/>
  <c r="K23" i="5"/>
  <c r="K16" i="5"/>
  <c r="K17" i="5"/>
  <c r="K18" i="5"/>
  <c r="K19" i="5"/>
  <c r="K20" i="5"/>
  <c r="K21" i="5"/>
  <c r="K15" i="5"/>
  <c r="H24" i="5"/>
  <c r="H39" i="5" s="1"/>
  <c r="H23" i="5"/>
  <c r="H16" i="5"/>
  <c r="H17" i="5"/>
  <c r="H18" i="5"/>
  <c r="H19" i="5"/>
  <c r="H20" i="5"/>
  <c r="H21" i="5"/>
  <c r="H15" i="5"/>
  <c r="F24" i="5"/>
  <c r="F23" i="5"/>
  <c r="F16" i="5"/>
  <c r="F17" i="5"/>
  <c r="F18" i="5"/>
  <c r="F19" i="5"/>
  <c r="F20" i="5"/>
  <c r="F21" i="5"/>
  <c r="F15" i="5"/>
  <c r="D24" i="5"/>
  <c r="D23" i="5"/>
  <c r="D16" i="5"/>
  <c r="D17" i="5"/>
  <c r="D18" i="5"/>
  <c r="D19" i="5"/>
  <c r="D20" i="5"/>
  <c r="D21" i="5"/>
  <c r="D15" i="5"/>
  <c r="I10" i="12"/>
  <c r="I16" i="11" l="1"/>
  <c r="O17" i="11"/>
  <c r="N17" i="11"/>
  <c r="M17" i="11"/>
  <c r="J10" i="12" l="1"/>
  <c r="I18" i="12"/>
  <c r="K7" i="8"/>
  <c r="J26" i="9" l="1"/>
  <c r="L22" i="9" l="1"/>
  <c r="M23" i="9" s="1"/>
  <c r="K22" i="9"/>
  <c r="L18" i="9"/>
  <c r="M19" i="9" s="1"/>
  <c r="K18" i="9"/>
  <c r="J18" i="9"/>
  <c r="J14" i="9"/>
  <c r="K14" i="9"/>
  <c r="J10" i="9"/>
  <c r="K10" i="9"/>
  <c r="K6" i="9"/>
  <c r="J6" i="9"/>
  <c r="K9" i="8"/>
  <c r="K7" i="9" l="1"/>
  <c r="K15" i="9"/>
  <c r="K19" i="9"/>
  <c r="L16" i="12"/>
  <c r="K16" i="12"/>
  <c r="K15" i="12"/>
  <c r="K14" i="12"/>
  <c r="J16" i="12"/>
  <c r="J14" i="12"/>
  <c r="K35" i="9" l="1"/>
  <c r="Q12" i="7" l="1"/>
  <c r="K19" i="12"/>
  <c r="K18" i="12"/>
  <c r="M18" i="12"/>
  <c r="N18" i="12"/>
  <c r="O18" i="12"/>
  <c r="N16" i="5"/>
  <c r="N17" i="5"/>
  <c r="N15" i="5"/>
  <c r="R5" i="15"/>
  <c r="O20" i="2" l="1"/>
  <c r="O19" i="2"/>
  <c r="O18" i="2"/>
  <c r="O27" i="2"/>
  <c r="O12" i="2"/>
  <c r="K23" i="9" l="1"/>
  <c r="K27" i="9" l="1"/>
  <c r="L35" i="9" l="1"/>
  <c r="L23" i="9"/>
  <c r="L19" i="9"/>
  <c r="J30" i="9"/>
  <c r="K31" i="9" s="1"/>
  <c r="K11" i="9" l="1"/>
  <c r="Q13" i="15" l="1"/>
  <c r="L13" i="15"/>
  <c r="K13" i="15"/>
  <c r="J13" i="15"/>
  <c r="Q12" i="15"/>
  <c r="L12" i="15"/>
  <c r="K12" i="15"/>
  <c r="J12" i="15"/>
  <c r="I12" i="15"/>
  <c r="Q11" i="15"/>
  <c r="L11" i="15"/>
  <c r="K11" i="15"/>
  <c r="J11" i="15"/>
  <c r="I11" i="15"/>
  <c r="L10" i="15"/>
  <c r="K10" i="15"/>
  <c r="J10" i="15"/>
  <c r="I10" i="15"/>
  <c r="L9" i="15"/>
  <c r="K9" i="15"/>
  <c r="J9" i="15"/>
  <c r="I9" i="15"/>
  <c r="R6" i="15"/>
  <c r="R7" i="15"/>
  <c r="R8" i="15"/>
  <c r="R14" i="15"/>
  <c r="R13" i="15" l="1"/>
  <c r="R9" i="15"/>
  <c r="R12" i="15"/>
  <c r="R11" i="15"/>
  <c r="R10" i="15"/>
  <c r="J19" i="10"/>
  <c r="J13" i="10"/>
  <c r="K10" i="8"/>
  <c r="K12" i="8"/>
  <c r="K15" i="8"/>
  <c r="U18" i="8"/>
  <c r="U17" i="8"/>
  <c r="U16" i="8"/>
  <c r="P18" i="8"/>
  <c r="O18" i="8"/>
  <c r="N18" i="8"/>
  <c r="O17" i="8"/>
  <c r="P17" i="8"/>
  <c r="N17" i="8"/>
  <c r="O16" i="8"/>
  <c r="P16" i="8"/>
  <c r="N16" i="8"/>
  <c r="M17" i="8"/>
  <c r="M16" i="8"/>
  <c r="S12" i="7"/>
  <c r="S11" i="7"/>
  <c r="R12" i="7"/>
  <c r="R11" i="7"/>
  <c r="Q11" i="7"/>
  <c r="R17" i="12"/>
  <c r="R16" i="12"/>
  <c r="P15" i="12"/>
  <c r="P14" i="12"/>
  <c r="R13" i="12"/>
  <c r="R12" i="12"/>
  <c r="F45" i="5"/>
  <c r="H10" i="7" s="1"/>
  <c r="H13" i="7" s="1"/>
  <c r="H45" i="5"/>
  <c r="K10" i="7" s="1"/>
  <c r="K13" i="7" s="1"/>
  <c r="K45" i="5"/>
  <c r="I13" i="10" s="1"/>
  <c r="K13" i="10" s="1"/>
  <c r="L45" i="5"/>
  <c r="M45" i="5"/>
  <c r="N45" i="5"/>
  <c r="D45" i="5"/>
  <c r="K16" i="8" l="1"/>
  <c r="K17" i="8"/>
  <c r="N10" i="7"/>
  <c r="J45" i="5"/>
  <c r="P18" i="12"/>
  <c r="F25" i="5"/>
  <c r="F29" i="5" s="1"/>
  <c r="H25" i="5"/>
  <c r="H29" i="5" s="1"/>
  <c r="I25" i="5"/>
  <c r="K25" i="5"/>
  <c r="K29" i="5" s="1"/>
  <c r="L25" i="5"/>
  <c r="L29" i="5" s="1"/>
  <c r="D25" i="5"/>
  <c r="D29" i="5" s="1"/>
  <c r="J24" i="5"/>
  <c r="F22" i="5"/>
  <c r="H22" i="5"/>
  <c r="K22" i="5"/>
  <c r="D22" i="5"/>
  <c r="D50" i="5" s="1"/>
  <c r="M16" i="5"/>
  <c r="M17" i="5"/>
  <c r="M15" i="5"/>
  <c r="J16" i="5"/>
  <c r="J17" i="5"/>
  <c r="J18" i="5"/>
  <c r="J19" i="5"/>
  <c r="J20" i="5"/>
  <c r="J21" i="5"/>
  <c r="J15" i="5"/>
  <c r="M11" i="11"/>
  <c r="N11" i="11"/>
  <c r="O11" i="11"/>
  <c r="I11" i="11"/>
  <c r="O13" i="11"/>
  <c r="N13" i="11"/>
  <c r="M13" i="11"/>
  <c r="O12" i="11"/>
  <c r="N12" i="11"/>
  <c r="M12" i="11"/>
  <c r="I12" i="11"/>
  <c r="M46" i="9" s="1"/>
  <c r="M47" i="9" s="1"/>
  <c r="Q10" i="11"/>
  <c r="L13" i="11"/>
  <c r="K13" i="11"/>
  <c r="L11" i="12"/>
  <c r="J11" i="12"/>
  <c r="J15" i="12" s="1"/>
  <c r="P7" i="11"/>
  <c r="P11" i="11" s="1"/>
  <c r="K11" i="11"/>
  <c r="N30" i="2"/>
  <c r="N29" i="2"/>
  <c r="N27" i="2"/>
  <c r="N26" i="2"/>
  <c r="N19" i="2"/>
  <c r="N20" i="2"/>
  <c r="N21" i="2"/>
  <c r="N22" i="2"/>
  <c r="N23" i="2"/>
  <c r="N24" i="2"/>
  <c r="N18" i="2"/>
  <c r="L25" i="2"/>
  <c r="K30" i="2"/>
  <c r="K29" i="2"/>
  <c r="K27" i="2"/>
  <c r="K26" i="2"/>
  <c r="K19" i="2"/>
  <c r="K20" i="2"/>
  <c r="K21" i="2"/>
  <c r="K22" i="2"/>
  <c r="K23" i="2"/>
  <c r="K24" i="2"/>
  <c r="K18" i="2"/>
  <c r="I28" i="2"/>
  <c r="I25" i="2"/>
  <c r="G28" i="2"/>
  <c r="G25" i="2"/>
  <c r="E32" i="2"/>
  <c r="E28" i="2"/>
  <c r="E25" i="2"/>
  <c r="F14" i="10" s="1"/>
  <c r="N13" i="7" l="1"/>
  <c r="M12" i="9"/>
  <c r="M5" i="9"/>
  <c r="M6" i="9" s="1"/>
  <c r="I10" i="7"/>
  <c r="F36" i="5"/>
  <c r="F38" i="5"/>
  <c r="I15" i="11"/>
  <c r="I19" i="11" s="1"/>
  <c r="K38" i="5"/>
  <c r="K36" i="5"/>
  <c r="K50" i="5" s="1"/>
  <c r="L33" i="2"/>
  <c r="L35" i="2" s="1"/>
  <c r="M13" i="9"/>
  <c r="M14" i="9" s="1"/>
  <c r="O10" i="7"/>
  <c r="M29" i="5"/>
  <c r="M39" i="5"/>
  <c r="J25" i="5"/>
  <c r="J29" i="5" s="1"/>
  <c r="J39" i="5"/>
  <c r="K28" i="2"/>
  <c r="K32" i="2" s="1"/>
  <c r="H36" i="5"/>
  <c r="H50" i="5" s="1"/>
  <c r="H38" i="5"/>
  <c r="M9" i="9"/>
  <c r="M10" i="9" s="1"/>
  <c r="L10" i="7"/>
  <c r="O28" i="2"/>
  <c r="K8" i="8"/>
  <c r="K18" i="8" s="1"/>
  <c r="I14" i="10"/>
  <c r="L14" i="9"/>
  <c r="L10" i="9"/>
  <c r="H14" i="10"/>
  <c r="J19" i="12"/>
  <c r="J18" i="12"/>
  <c r="L6" i="9"/>
  <c r="G14" i="10"/>
  <c r="L15" i="12"/>
  <c r="R11" i="12"/>
  <c r="L11" i="11"/>
  <c r="L10" i="12"/>
  <c r="P12" i="11"/>
  <c r="L12" i="11"/>
  <c r="L15" i="11" s="1"/>
  <c r="L16" i="11"/>
  <c r="K12" i="11"/>
  <c r="K15" i="11" s="1"/>
  <c r="K16" i="11"/>
  <c r="J12" i="11"/>
  <c r="P13" i="11"/>
  <c r="P16" i="11" s="1"/>
  <c r="N28" i="2"/>
  <c r="O15" i="11"/>
  <c r="M15" i="11"/>
  <c r="N31" i="2"/>
  <c r="N15" i="11"/>
  <c r="K30" i="5"/>
  <c r="K33" i="5" s="1"/>
  <c r="L17" i="5" s="1"/>
  <c r="N22" i="5"/>
  <c r="J22" i="5"/>
  <c r="F50" i="5"/>
  <c r="F30" i="5"/>
  <c r="D30" i="5"/>
  <c r="E20" i="5"/>
  <c r="E18" i="5"/>
  <c r="E33" i="2"/>
  <c r="E35" i="2" s="1"/>
  <c r="H30" i="5"/>
  <c r="I32" i="2"/>
  <c r="O32" i="2" s="1"/>
  <c r="G32" i="2"/>
  <c r="N25" i="2"/>
  <c r="O25" i="2"/>
  <c r="K25" i="2"/>
  <c r="Q7" i="11"/>
  <c r="Q11" i="11" s="1"/>
  <c r="Q9" i="11"/>
  <c r="J11" i="11"/>
  <c r="Q8" i="11"/>
  <c r="J13" i="11"/>
  <c r="J16" i="11" s="1"/>
  <c r="K33" i="2" l="1"/>
  <c r="K35" i="2" s="1"/>
  <c r="N36" i="5"/>
  <c r="N38" i="5"/>
  <c r="J38" i="5"/>
  <c r="J36" i="5"/>
  <c r="J50" i="5" s="1"/>
  <c r="M36" i="5"/>
  <c r="M50" i="5" s="1"/>
  <c r="M38" i="5"/>
  <c r="L15" i="9"/>
  <c r="M15" i="9"/>
  <c r="L11" i="9"/>
  <c r="M11" i="9"/>
  <c r="L7" i="9"/>
  <c r="M7" i="9"/>
  <c r="F33" i="2"/>
  <c r="M33" i="2"/>
  <c r="Q12" i="11"/>
  <c r="K14" i="10"/>
  <c r="J14" i="10"/>
  <c r="L19" i="12"/>
  <c r="L18" i="12"/>
  <c r="R18" i="12" s="1"/>
  <c r="R15" i="12"/>
  <c r="R19" i="12" s="1"/>
  <c r="L14" i="12"/>
  <c r="R14" i="12" s="1"/>
  <c r="R10" i="12"/>
  <c r="P15" i="11"/>
  <c r="I33" i="2"/>
  <c r="J25" i="2" s="1"/>
  <c r="N32" i="2"/>
  <c r="N33" i="2" s="1"/>
  <c r="N35" i="2" s="1"/>
  <c r="L15" i="5"/>
  <c r="N30" i="5"/>
  <c r="L22" i="5"/>
  <c r="L16" i="5"/>
  <c r="N50" i="5"/>
  <c r="J30" i="5"/>
  <c r="J33" i="5" s="1"/>
  <c r="G17" i="5"/>
  <c r="G21" i="5"/>
  <c r="G24" i="5"/>
  <c r="F33" i="5"/>
  <c r="D33" i="5"/>
  <c r="E30" i="5" s="1"/>
  <c r="M30" i="5"/>
  <c r="M33" i="5" s="1"/>
  <c r="H33" i="5"/>
  <c r="N33" i="5" s="1"/>
  <c r="G33" i="2"/>
  <c r="F27" i="2"/>
  <c r="F18" i="2"/>
  <c r="F24" i="2"/>
  <c r="F20" i="2"/>
  <c r="F25" i="2"/>
  <c r="F28" i="2"/>
  <c r="F19" i="2"/>
  <c r="M20" i="2"/>
  <c r="M19" i="2"/>
  <c r="M18" i="2"/>
  <c r="M25" i="2"/>
  <c r="Q13" i="11"/>
  <c r="Q16" i="11" s="1"/>
  <c r="J15" i="11"/>
  <c r="G25" i="5" l="1"/>
  <c r="G29" i="5" s="1"/>
  <c r="G39" i="5"/>
  <c r="L30" i="5"/>
  <c r="L36" i="5"/>
  <c r="L38" i="5"/>
  <c r="F13" i="7"/>
  <c r="G10" i="7"/>
  <c r="G13" i="7" s="1"/>
  <c r="P10" i="7"/>
  <c r="O13" i="7"/>
  <c r="O33" i="2"/>
  <c r="I35" i="2"/>
  <c r="L13" i="7" s="1"/>
  <c r="M10" i="7"/>
  <c r="J27" i="2"/>
  <c r="J28" i="2" s="1"/>
  <c r="J32" i="2" s="1"/>
  <c r="J20" i="2"/>
  <c r="Q15" i="11"/>
  <c r="Q17" i="11"/>
  <c r="J18" i="2"/>
  <c r="J24" i="2"/>
  <c r="J19" i="2"/>
  <c r="H32" i="2"/>
  <c r="H25" i="2"/>
  <c r="G15" i="5"/>
  <c r="G16" i="5"/>
  <c r="G22" i="5"/>
  <c r="E45" i="5"/>
  <c r="E24" i="5"/>
  <c r="E25" i="5" s="1"/>
  <c r="E21" i="5"/>
  <c r="E29" i="5"/>
  <c r="E17" i="5"/>
  <c r="E15" i="5"/>
  <c r="E16" i="5"/>
  <c r="E22" i="5"/>
  <c r="I15" i="5"/>
  <c r="I21" i="5"/>
  <c r="I17" i="5"/>
  <c r="I29" i="5"/>
  <c r="I16" i="5"/>
  <c r="I22" i="5"/>
  <c r="I30" i="5"/>
  <c r="H18" i="2"/>
  <c r="H27" i="2"/>
  <c r="H24" i="2"/>
  <c r="H20" i="2"/>
  <c r="G35" i="2"/>
  <c r="H19" i="2"/>
  <c r="H28" i="2"/>
  <c r="F13" i="2"/>
  <c r="G13" i="2"/>
  <c r="H13" i="2"/>
  <c r="I13" i="2"/>
  <c r="J13" i="2"/>
  <c r="L13" i="2"/>
  <c r="L15" i="2" s="1"/>
  <c r="M13" i="2"/>
  <c r="E13" i="2"/>
  <c r="E15" i="2" s="1"/>
  <c r="N12" i="2"/>
  <c r="O13" i="2" s="1"/>
  <c r="K12" i="2"/>
  <c r="K13" i="2" s="1"/>
  <c r="G36" i="5" l="1"/>
  <c r="G38" i="5"/>
  <c r="I38" i="5"/>
  <c r="I36" i="5"/>
  <c r="P13" i="7"/>
  <c r="Q10" i="7"/>
  <c r="Q13" i="7" s="1"/>
  <c r="S10" i="7"/>
  <c r="S13" i="7" s="1"/>
  <c r="M13" i="7"/>
  <c r="I13" i="7"/>
  <c r="J10" i="7"/>
  <c r="I45" i="5"/>
  <c r="G45" i="5"/>
  <c r="N13" i="2"/>
  <c r="R10" i="7" l="1"/>
  <c r="R13" i="7" s="1"/>
  <c r="J13" i="7"/>
  <c r="G30" i="5"/>
</calcChain>
</file>

<file path=xl/sharedStrings.xml><?xml version="1.0" encoding="utf-8"?>
<sst xmlns="http://schemas.openxmlformats.org/spreadsheetml/2006/main" count="868" uniqueCount="256">
  <si>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</si>
  <si>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</si>
  <si>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</si>
  <si>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</si>
  <si>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</si>
  <si>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</si>
  <si>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</si>
  <si>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</si>
  <si>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</si>
  <si>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</si>
  <si>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</si>
  <si>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</si>
  <si>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</si>
  <si>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</si>
  <si>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</si>
  <si>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</si>
  <si>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</si>
  <si>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</si>
  <si>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</si>
  <si>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</si>
  <si>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</si>
  <si>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</si>
  <si>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</si>
  <si>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</si>
  <si>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</si>
  <si>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</si>
  <si>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</si>
  <si>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</si>
  <si>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</si>
  <si>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</si>
  <si>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</si>
  <si>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</si>
  <si>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</si>
  <si>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</si>
  <si>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</si>
  <si>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Emri</t>
  </si>
  <si>
    <t>Firma</t>
  </si>
  <si>
    <t>Data</t>
  </si>
  <si>
    <t xml:space="preserve"> </t>
  </si>
  <si>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</si>
  <si>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</si>
  <si>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</si>
  <si>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</si>
  <si>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</si>
  <si>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</si>
  <si>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</si>
  <si>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</si>
  <si>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</si>
  <si>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</si>
  <si>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</si>
  <si>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</si>
  <si>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</si>
  <si>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</si>
  <si>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</si>
  <si>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</si>
  <si>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</si>
  <si>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</si>
  <si>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</si>
  <si>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</si>
  <si>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</si>
  <si>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</si>
  <si>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</si>
  <si>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</si>
  <si>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</si>
  <si>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</si>
  <si>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</si>
  <si>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</si>
  <si>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</si>
  <si>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</si>
  <si>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</si>
  <si>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</si>
  <si>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</si>
  <si>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</si>
  <si>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</si>
  <si>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</si>
  <si>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</si>
  <si>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</si>
  <si>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 Shpenzime Korrente</t>
  </si>
  <si>
    <t>Kapitale të Patrupëzuara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</si>
  <si>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</si>
  <si>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</si>
  <si>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</si>
  <si>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</si>
  <si>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</si>
  <si>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</si>
  <si>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</si>
  <si>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</si>
  <si>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</si>
  <si>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</si>
  <si>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</si>
  <si>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</si>
  <si>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</si>
  <si>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</si>
  <si>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</si>
  <si>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</si>
  <si>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</si>
  <si>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</si>
  <si>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</si>
  <si>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</si>
  <si>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</si>
  <si>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</si>
  <si>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</si>
  <si>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</si>
  <si>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</si>
  <si>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</si>
  <si>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</si>
  <si>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</si>
  <si>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</si>
  <si>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</si>
  <si>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</si>
  <si>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</si>
  <si>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</si>
  <si>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</si>
  <si>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</si>
  <si>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</si>
  <si>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</si>
  <si>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</si>
  <si>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</si>
  <si>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</si>
  <si>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</si>
  <si>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</si>
  <si>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</si>
  <si>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</si>
  <si>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</si>
  <si>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</si>
  <si>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</si>
  <si>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</si>
  <si>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</si>
  <si>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</si>
  <si>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</si>
  <si>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</si>
  <si>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</si>
  <si>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</si>
  <si>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</si>
  <si>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</si>
  <si>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</si>
  <si>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</si>
  <si>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</si>
  <si>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</si>
  <si>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</si>
  <si>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</si>
  <si>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</si>
  <si>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</si>
  <si>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</si>
  <si>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</si>
  <si>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</si>
  <si>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</si>
  <si>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</si>
  <si>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</si>
  <si>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</si>
  <si>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</si>
  <si>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</si>
  <si>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</si>
  <si>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</si>
  <si>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</si>
  <si>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</si>
  <si>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</si>
  <si>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</si>
  <si>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</si>
  <si>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</si>
  <si>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</si>
  <si>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</si>
  <si>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</si>
  <si>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</si>
  <si>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</si>
  <si>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</si>
  <si>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</si>
  <si>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</si>
  <si>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</si>
  <si>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</si>
  <si>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</si>
  <si>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</si>
  <si>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</si>
  <si>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</si>
  <si>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</si>
  <si>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</si>
  <si>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</si>
  <si>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</si>
  <si>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</si>
  <si>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</si>
  <si>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</si>
  <si>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</si>
  <si>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</si>
  <si>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</si>
  <si>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</si>
  <si>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</si>
  <si>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</si>
  <si>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</si>
  <si>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</si>
  <si>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</si>
  <si>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</si>
  <si>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</si>
  <si>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</si>
  <si>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</si>
  <si>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</si>
  <si>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</si>
  <si>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Viti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</si>
  <si>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</si>
  <si>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</si>
  <si>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</si>
  <si>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</si>
  <si>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</si>
  <si>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</si>
  <si>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</si>
  <si>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</si>
  <si>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</si>
  <si>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</si>
  <si>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</si>
  <si>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</si>
  <si>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</si>
  <si>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>Nëpunës Autorizues</t>
  </si>
  <si>
    <t>Nëpunës zbatues</t>
  </si>
  <si>
    <t>NËPUNËS AUTORIZUES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</si>
  <si>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</si>
  <si>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</si>
  <si>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</si>
  <si>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</si>
  <si>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</si>
  <si>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</si>
  <si>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</si>
  <si>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</si>
  <si>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</si>
  <si>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</si>
  <si>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</si>
  <si>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</si>
  <si>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Nepunesi Autorizues</t>
  </si>
  <si>
    <t>06</t>
  </si>
  <si>
    <t>Nga të ardhurat jashtë limitit</t>
  </si>
  <si>
    <t>Te ardhura jashte limitit</t>
  </si>
  <si>
    <t>Anjeza Bani</t>
  </si>
  <si>
    <t xml:space="preserve">Çështje të Gjykuara </t>
  </si>
  <si>
    <t xml:space="preserve">Projekt per zbatim per rikonstruksion godine </t>
  </si>
  <si>
    <t>M290066</t>
  </si>
  <si>
    <t>Numër institucioni</t>
  </si>
  <si>
    <t>lekë</t>
  </si>
  <si>
    <t>Produkti E</t>
  </si>
  <si>
    <t xml:space="preserve">Siperfaqe godine e rikonstruktuar </t>
  </si>
  <si>
    <t>Produkti F</t>
  </si>
  <si>
    <t>Mobilje per zyra e salla gjyqi per  gjykatat</t>
  </si>
  <si>
    <t>numër institucioni</t>
  </si>
  <si>
    <t xml:space="preserve">numer çështjesh </t>
  </si>
  <si>
    <t>numër çështjesh</t>
  </si>
  <si>
    <t xml:space="preserve">ILIBA BEZATI </t>
  </si>
  <si>
    <t xml:space="preserve">Iliba Bezati </t>
  </si>
  <si>
    <t xml:space="preserve">Anjeza BANI </t>
  </si>
  <si>
    <t>Iliba BEZATI</t>
  </si>
  <si>
    <t>Iliba Bezati</t>
  </si>
  <si>
    <t>Viti paraardhës 2024</t>
  </si>
  <si>
    <t>Plani Fillestar
 Vjetor 
Viti 2025</t>
  </si>
  <si>
    <t>Plani Vjetor
 i Rishikuar
 Viti 2025</t>
  </si>
  <si>
    <t>Buxheti Vjetor 
Plan Fillestar 
Viti 2025</t>
  </si>
  <si>
    <t>Buxheti Vjetor 
Plan i Rishikuar 
Viti 2025</t>
  </si>
  <si>
    <t>Periudha e Raportimit 12-  2025</t>
  </si>
  <si>
    <t>Periudha e Raportimit 12- 2025</t>
  </si>
  <si>
    <t>Periudha e Raportimit  12-2025</t>
  </si>
  <si>
    <t>Periudha e Raportimit  12- 2025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</si>
</sst>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sz val="7"/>
      <color rgb="FF000000"/>
      <name val="Calibri"/>
      <family val="2"/>
    </font>
    <font>
      <b/>
      <sz val="12"/>
      <color rgb="FF080808"/>
      <name val="Arial"/>
      <family val="2"/>
    </font>
    <font>
      <sz val="12"/>
      <color rgb="FF080808"/>
      <name val="Arial"/>
      <family val="2"/>
    </font>
    <font>
      <sz val="10"/>
      <color rgb="FF000000"/>
      <name val="Calibri"/>
      <family val="2"/>
    </font>
    <font>
      <sz val="10"/>
      <name val="Times New Roman"/>
      <family val="1"/>
    </font>
    <font>
      <b/>
      <i/>
      <sz val="10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rgb="FF000000"/>
      <name val="Calibri"/>
      <family val="2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8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2060"/>
      <name val="Calibri"/>
      <family val="2"/>
    </font>
    <font>
      <sz val="10"/>
      <name val="Arial"/>
      <family val="2"/>
    </font>
    <font>
      <b/>
      <sz val="9"/>
      <color theme="1"/>
      <name val="Times New Roman"/>
      <family val="1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indexed="64"/>
      </right>
      <top style="thin">
        <color rgb="FF080808"/>
      </top>
      <bottom style="thin">
        <color rgb="FF080808"/>
      </bottom>
      <diagonal/>
    </border>
    <border>
      <left style="medium">
        <color indexed="64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/>
    <xf numFmtId="0" fontId="50" fillId="22" borderId="2"/>
  </cellStyleXfs>
  <cellXfs count="443">
    <xf numFmtId="0" fontId="0" fillId="0" borderId="0" xfId="0"/>
    <xf numFmtId="0" fontId="0" fillId="22" borderId="2" xfId="3" applyNumberFormat="1" applyFont="1" applyFill="1" applyBorder="1" applyAlignment="1" applyProtection="1">
      <alignment wrapText="1"/>
      <protection locked="0"/>
    </xf>
    <xf numFmtId="0" fontId="2" fillId="22" borderId="2" xfId="3" applyNumberFormat="1" applyFont="1" applyFill="1" applyBorder="1" applyAlignment="1" applyProtection="1">
      <alignment horizontal="left" vertical="top"/>
    </xf>
    <xf numFmtId="0" fontId="3" fillId="22" borderId="2" xfId="3"/>
    <xf numFmtId="0" fontId="7" fillId="22" borderId="58" xfId="3" applyNumberFormat="1" applyFont="1" applyFill="1" applyBorder="1" applyAlignment="1" applyProtection="1">
      <alignment horizontal="center" vertical="center"/>
    </xf>
    <xf numFmtId="0" fontId="8" fillId="22" borderId="9" xfId="3" applyNumberFormat="1" applyFont="1" applyFill="1" applyBorder="1" applyAlignment="1" applyProtection="1">
      <alignment horizontal="center" vertical="center" wrapText="1"/>
    </xf>
    <xf numFmtId="0" fontId="8" fillId="22" borderId="59" xfId="3" applyNumberFormat="1" applyFont="1" applyFill="1" applyBorder="1" applyAlignment="1" applyProtection="1">
      <alignment horizontal="center" vertical="center" wrapText="1"/>
    </xf>
    <xf numFmtId="0" fontId="13" fillId="24" borderId="2" xfId="3" applyNumberFormat="1" applyFont="1" applyFill="1" applyBorder="1" applyAlignment="1" applyProtection="1">
      <alignment horizontal="left" vertical="center"/>
    </xf>
    <xf numFmtId="0" fontId="15" fillId="22" borderId="6" xfId="3" applyNumberFormat="1" applyFont="1" applyFill="1" applyBorder="1" applyAlignment="1" applyProtection="1">
      <alignment horizontal="left" vertical="center"/>
    </xf>
    <xf numFmtId="0" fontId="17" fillId="22" borderId="63" xfId="3" applyFont="1" applyFill="1" applyBorder="1" applyAlignment="1" applyProtection="1">
      <alignment horizontal="center"/>
      <protection locked="0"/>
    </xf>
    <xf numFmtId="0" fontId="0" fillId="0" borderId="2" xfId="3" applyNumberFormat="1" applyFont="1" applyFill="1" applyBorder="1" applyAlignment="1" applyProtection="1">
      <alignment wrapText="1"/>
      <protection locked="0"/>
    </xf>
    <xf numFmtId="0" fontId="3" fillId="0" borderId="2" xfId="3" applyFill="1"/>
    <xf numFmtId="0" fontId="21" fillId="22" borderId="2" xfId="3" applyNumberFormat="1" applyFont="1" applyFill="1" applyBorder="1" applyAlignment="1" applyProtection="1">
      <alignment wrapText="1"/>
      <protection locked="0"/>
    </xf>
    <xf numFmtId="0" fontId="22" fillId="22" borderId="2" xfId="3" applyNumberFormat="1" applyFont="1" applyFill="1" applyBorder="1" applyAlignment="1" applyProtection="1">
      <alignment horizontal="left" vertical="top"/>
    </xf>
    <xf numFmtId="0" fontId="21" fillId="22" borderId="2" xfId="3" applyFont="1"/>
    <xf numFmtId="0" fontId="25" fillId="23" borderId="15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 wrapText="1"/>
    </xf>
    <xf numFmtId="0" fontId="25" fillId="23" borderId="16" xfId="3" applyNumberFormat="1" applyFont="1" applyFill="1" applyBorder="1" applyAlignment="1" applyProtection="1">
      <alignment horizontal="center" vertical="center" wrapText="1"/>
    </xf>
    <xf numFmtId="0" fontId="25" fillId="23" borderId="17" xfId="3" applyNumberFormat="1" applyFont="1" applyFill="1" applyBorder="1" applyAlignment="1" applyProtection="1">
      <alignment horizontal="center" vertical="center" wrapText="1"/>
    </xf>
    <xf numFmtId="0" fontId="25" fillId="23" borderId="18" xfId="3" applyNumberFormat="1" applyFont="1" applyFill="1" applyBorder="1" applyAlignment="1" applyProtection="1">
      <alignment horizontal="center" vertical="center" wrapText="1"/>
    </xf>
    <xf numFmtId="0" fontId="25" fillId="23" borderId="19" xfId="3" applyNumberFormat="1" applyFont="1" applyFill="1" applyBorder="1" applyAlignment="1" applyProtection="1">
      <alignment horizontal="center" vertical="center" wrapText="1"/>
    </xf>
    <xf numFmtId="0" fontId="25" fillId="23" borderId="20" xfId="3" applyNumberFormat="1" applyFont="1" applyFill="1" applyBorder="1" applyAlignment="1" applyProtection="1">
      <alignment horizontal="center" vertical="center" wrapText="1"/>
    </xf>
    <xf numFmtId="0" fontId="25" fillId="23" borderId="21" xfId="3" applyNumberFormat="1" applyFont="1" applyFill="1" applyBorder="1" applyAlignment="1" applyProtection="1">
      <alignment horizontal="center" vertical="center"/>
    </xf>
    <xf numFmtId="0" fontId="25" fillId="23" borderId="22" xfId="3" applyNumberFormat="1" applyFont="1" applyFill="1" applyBorder="1" applyAlignment="1" applyProtection="1">
      <alignment horizontal="center" vertical="center"/>
    </xf>
    <xf numFmtId="0" fontId="26" fillId="22" borderId="24" xfId="3" applyNumberFormat="1" applyFont="1" applyFill="1" applyBorder="1" applyAlignment="1" applyProtection="1">
      <alignment horizontal="center" vertical="center"/>
    </xf>
    <xf numFmtId="0" fontId="26" fillId="22" borderId="25" xfId="3" applyNumberFormat="1" applyFont="1" applyFill="1" applyBorder="1" applyAlignment="1" applyProtection="1">
      <alignment horizontal="center" vertical="center"/>
    </xf>
    <xf numFmtId="0" fontId="26" fillId="22" borderId="26" xfId="3" applyNumberFormat="1" applyFont="1" applyFill="1" applyBorder="1" applyAlignment="1" applyProtection="1">
      <alignment horizontal="center" vertical="center"/>
    </xf>
    <xf numFmtId="0" fontId="26" fillId="22" borderId="27" xfId="3" applyNumberFormat="1" applyFont="1" applyFill="1" applyBorder="1" applyAlignment="1" applyProtection="1">
      <alignment horizontal="center" vertical="center"/>
    </xf>
    <xf numFmtId="0" fontId="27" fillId="22" borderId="28" xfId="3" applyNumberFormat="1" applyFont="1" applyFill="1" applyBorder="1" applyAlignment="1" applyProtection="1">
      <alignment horizontal="center" vertical="center"/>
    </xf>
    <xf numFmtId="0" fontId="27" fillId="22" borderId="29" xfId="3" applyNumberFormat="1" applyFont="1" applyFill="1" applyBorder="1" applyAlignment="1" applyProtection="1">
      <alignment horizontal="center" vertical="center"/>
    </xf>
    <xf numFmtId="0" fontId="26" fillId="22" borderId="30" xfId="3" applyNumberFormat="1" applyFont="1" applyFill="1" applyBorder="1" applyAlignment="1" applyProtection="1">
      <alignment horizontal="center" vertical="center"/>
    </xf>
    <xf numFmtId="0" fontId="28" fillId="24" borderId="32" xfId="3" applyNumberFormat="1" applyFont="1" applyFill="1" applyBorder="1" applyAlignment="1" applyProtection="1">
      <alignment horizontal="left" vertical="center" wrapText="1"/>
    </xf>
    <xf numFmtId="3" fontId="28" fillId="24" borderId="32" xfId="3" applyNumberFormat="1" applyFont="1" applyFill="1" applyBorder="1" applyAlignment="1" applyProtection="1">
      <alignment horizontal="right" vertical="center"/>
    </xf>
    <xf numFmtId="9" fontId="28" fillId="24" borderId="32" xfId="2" applyFont="1" applyFill="1" applyBorder="1" applyAlignment="1" applyProtection="1">
      <alignment horizontal="right" vertical="center"/>
    </xf>
    <xf numFmtId="9" fontId="28" fillId="24" borderId="33" xfId="2" applyFont="1" applyFill="1" applyBorder="1" applyAlignment="1" applyProtection="1">
      <alignment horizontal="right" vertical="center"/>
    </xf>
    <xf numFmtId="0" fontId="29" fillId="24" borderId="32" xfId="3" applyNumberFormat="1" applyFont="1" applyFill="1" applyBorder="1" applyAlignment="1" applyProtection="1">
      <alignment horizontal="left" vertical="center" wrapText="1"/>
    </xf>
    <xf numFmtId="3" fontId="29" fillId="24" borderId="32" xfId="3" applyNumberFormat="1" applyFont="1" applyFill="1" applyBorder="1" applyAlignment="1" applyProtection="1">
      <alignment horizontal="right" vertical="center"/>
    </xf>
    <xf numFmtId="9" fontId="29" fillId="24" borderId="32" xfId="2" applyFont="1" applyFill="1" applyBorder="1" applyAlignment="1" applyProtection="1">
      <alignment horizontal="right" vertical="center"/>
    </xf>
    <xf numFmtId="4" fontId="29" fillId="24" borderId="32" xfId="3" applyNumberFormat="1" applyFont="1" applyFill="1" applyBorder="1" applyAlignment="1" applyProtection="1">
      <alignment horizontal="right" vertical="center"/>
    </xf>
    <xf numFmtId="3" fontId="29" fillId="24" borderId="33" xfId="3" applyNumberFormat="1" applyFont="1" applyFill="1" applyBorder="1" applyAlignment="1" applyProtection="1">
      <alignment horizontal="right" vertical="center"/>
    </xf>
    <xf numFmtId="0" fontId="26" fillId="22" borderId="35" xfId="3" applyNumberFormat="1" applyFont="1" applyFill="1" applyBorder="1" applyAlignment="1" applyProtection="1">
      <alignment horizontal="center" vertical="center"/>
    </xf>
    <xf numFmtId="0" fontId="26" fillId="22" borderId="36" xfId="3" applyNumberFormat="1" applyFont="1" applyFill="1" applyBorder="1" applyAlignment="1" applyProtection="1">
      <alignment horizontal="center" vertical="center"/>
    </xf>
    <xf numFmtId="0" fontId="26" fillId="22" borderId="37" xfId="3" applyNumberFormat="1" applyFont="1" applyFill="1" applyBorder="1" applyAlignment="1" applyProtection="1">
      <alignment horizontal="center" vertical="center"/>
    </xf>
    <xf numFmtId="0" fontId="26" fillId="22" borderId="38" xfId="3" applyNumberFormat="1" applyFont="1" applyFill="1" applyBorder="1" applyAlignment="1" applyProtection="1">
      <alignment horizontal="center" vertical="center"/>
    </xf>
    <xf numFmtId="0" fontId="28" fillId="24" borderId="8" xfId="3" applyNumberFormat="1" applyFont="1" applyFill="1" applyBorder="1" applyAlignment="1" applyProtection="1">
      <alignment horizontal="center" vertical="center"/>
    </xf>
    <xf numFmtId="0" fontId="28" fillId="24" borderId="9" xfId="3" applyNumberFormat="1" applyFont="1" applyFill="1" applyBorder="1" applyAlignment="1" applyProtection="1">
      <alignment horizontal="left" vertical="center" wrapText="1"/>
    </xf>
    <xf numFmtId="3" fontId="28" fillId="24" borderId="9" xfId="3" applyNumberFormat="1" applyFont="1" applyFill="1" applyBorder="1" applyAlignment="1" applyProtection="1">
      <alignment horizontal="right" vertical="center"/>
    </xf>
    <xf numFmtId="9" fontId="28" fillId="24" borderId="9" xfId="2" applyFont="1" applyFill="1" applyBorder="1" applyAlignment="1" applyProtection="1">
      <alignment horizontal="right" vertical="center"/>
    </xf>
    <xf numFmtId="4" fontId="28" fillId="24" borderId="9" xfId="3" applyNumberFormat="1" applyFont="1" applyFill="1" applyBorder="1" applyAlignment="1" applyProtection="1">
      <alignment horizontal="right" vertical="center"/>
    </xf>
    <xf numFmtId="9" fontId="28" fillId="24" borderId="10" xfId="2" applyFont="1" applyFill="1" applyBorder="1" applyAlignment="1" applyProtection="1">
      <alignment horizontal="right" vertical="center"/>
    </xf>
    <xf numFmtId="0" fontId="29" fillId="24" borderId="9" xfId="3" applyNumberFormat="1" applyFont="1" applyFill="1" applyBorder="1" applyAlignment="1" applyProtection="1">
      <alignment horizontal="left" vertical="center" wrapText="1"/>
    </xf>
    <xf numFmtId="4" fontId="29" fillId="24" borderId="9" xfId="3" applyNumberFormat="1" applyFont="1" applyFill="1" applyBorder="1" applyAlignment="1" applyProtection="1">
      <alignment horizontal="right" vertical="center"/>
    </xf>
    <xf numFmtId="9" fontId="29" fillId="24" borderId="9" xfId="2" applyFont="1" applyFill="1" applyBorder="1" applyAlignment="1" applyProtection="1">
      <alignment horizontal="right" vertical="center"/>
    </xf>
    <xf numFmtId="3" fontId="29" fillId="24" borderId="9" xfId="3" applyNumberFormat="1" applyFont="1" applyFill="1" applyBorder="1" applyAlignment="1" applyProtection="1">
      <alignment horizontal="right" vertical="center"/>
    </xf>
    <xf numFmtId="165" fontId="29" fillId="24" borderId="9" xfId="1" applyNumberFormat="1" applyFont="1" applyFill="1" applyBorder="1" applyAlignment="1" applyProtection="1">
      <alignment horizontal="right" vertical="center"/>
    </xf>
    <xf numFmtId="9" fontId="29" fillId="24" borderId="10" xfId="2" applyFont="1" applyFill="1" applyBorder="1" applyAlignment="1" applyProtection="1">
      <alignment horizontal="right" vertical="center"/>
    </xf>
    <xf numFmtId="3" fontId="28" fillId="24" borderId="10" xfId="3" applyNumberFormat="1" applyFont="1" applyFill="1" applyBorder="1" applyAlignment="1" applyProtection="1">
      <alignment horizontal="right" vertical="center"/>
    </xf>
    <xf numFmtId="3" fontId="29" fillId="24" borderId="10" xfId="3" applyNumberFormat="1" applyFont="1" applyFill="1" applyBorder="1" applyAlignment="1" applyProtection="1">
      <alignment horizontal="right" vertical="center"/>
    </xf>
    <xf numFmtId="0" fontId="30" fillId="23" borderId="40" xfId="3" applyNumberFormat="1" applyFont="1" applyFill="1" applyBorder="1" applyAlignment="1" applyProtection="1">
      <alignment horizontal="center" vertical="center"/>
    </xf>
    <xf numFmtId="0" fontId="30" fillId="23" borderId="40" xfId="3" applyNumberFormat="1" applyFont="1" applyFill="1" applyBorder="1" applyAlignment="1" applyProtection="1">
      <alignment horizontal="right" vertical="center"/>
    </xf>
    <xf numFmtId="0" fontId="28" fillId="23" borderId="40" xfId="3" applyNumberFormat="1" applyFont="1" applyFill="1" applyBorder="1" applyAlignment="1" applyProtection="1">
      <alignment horizontal="right" vertical="center"/>
    </xf>
    <xf numFmtId="0" fontId="28" fillId="23" borderId="41" xfId="3" applyNumberFormat="1" applyFont="1" applyFill="1" applyBorder="1" applyAlignment="1" applyProtection="1">
      <alignment horizontal="right" vertical="center"/>
    </xf>
    <xf numFmtId="0" fontId="22" fillId="22" borderId="2" xfId="3" applyNumberFormat="1" applyFont="1" applyFill="1" applyBorder="1" applyAlignment="1" applyProtection="1">
      <alignment horizontal="left" vertical="top"/>
    </xf>
    <xf numFmtId="0" fontId="32" fillId="22" borderId="6" xfId="3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>
      <alignment wrapText="1"/>
      <protection locked="0"/>
    </xf>
    <xf numFmtId="0" fontId="34" fillId="3" borderId="1" xfId="0" applyNumberFormat="1" applyFont="1" applyFill="1" applyBorder="1" applyAlignment="1" applyProtection="1">
      <alignment horizontal="left" vertical="top"/>
    </xf>
    <xf numFmtId="0" fontId="21" fillId="0" borderId="0" xfId="0" applyFont="1"/>
    <xf numFmtId="0" fontId="38" fillId="2" borderId="0" xfId="0" applyNumberFormat="1" applyFont="1" applyFill="1" applyBorder="1" applyAlignment="1" applyProtection="1">
      <alignment wrapText="1"/>
      <protection locked="0"/>
    </xf>
    <xf numFmtId="3" fontId="21" fillId="0" borderId="0" xfId="0" applyNumberFormat="1" applyFont="1"/>
    <xf numFmtId="0" fontId="34" fillId="22" borderId="2" xfId="3" applyNumberFormat="1" applyFont="1" applyFill="1" applyBorder="1" applyAlignment="1" applyProtection="1">
      <alignment horizontal="left" vertical="top"/>
    </xf>
    <xf numFmtId="0" fontId="35" fillId="22" borderId="2" xfId="3" applyNumberFormat="1" applyFont="1" applyFill="1" applyBorder="1" applyAlignment="1" applyProtection="1">
      <alignment horizontal="center" vertical="top"/>
    </xf>
    <xf numFmtId="0" fontId="34" fillId="22" borderId="2" xfId="3" applyNumberFormat="1" applyFont="1" applyFill="1" applyBorder="1" applyAlignment="1" applyProtection="1">
      <alignment horizontal="left" vertical="top"/>
    </xf>
    <xf numFmtId="0" fontId="36" fillId="22" borderId="64" xfId="3" applyNumberFormat="1" applyFont="1" applyFill="1" applyBorder="1" applyAlignment="1" applyProtection="1">
      <alignment horizontal="center" vertical="center" wrapText="1"/>
    </xf>
    <xf numFmtId="0" fontId="36" fillId="22" borderId="65" xfId="3" applyNumberFormat="1" applyFont="1" applyFill="1" applyBorder="1" applyAlignment="1" applyProtection="1">
      <alignment horizontal="center" vertical="center" wrapText="1"/>
    </xf>
    <xf numFmtId="0" fontId="36" fillId="22" borderId="65" xfId="3" applyNumberFormat="1" applyFont="1" applyFill="1" applyBorder="1" applyAlignment="1" applyProtection="1">
      <alignment horizontal="center" vertical="center"/>
    </xf>
    <xf numFmtId="0" fontId="36" fillId="22" borderId="66" xfId="3" applyNumberFormat="1" applyFont="1" applyFill="1" applyBorder="1" applyAlignment="1" applyProtection="1">
      <alignment horizontal="center" vertical="center"/>
    </xf>
    <xf numFmtId="0" fontId="28" fillId="22" borderId="8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left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3" fontId="28" fillId="22" borderId="10" xfId="3" applyNumberFormat="1" applyFont="1" applyFill="1" applyBorder="1" applyAlignment="1" applyProtection="1">
      <alignment horizontal="right" vertical="center"/>
    </xf>
    <xf numFmtId="9" fontId="28" fillId="22" borderId="9" xfId="2" applyFont="1" applyFill="1" applyBorder="1" applyAlignment="1" applyProtection="1">
      <alignment horizontal="right" vertical="center"/>
    </xf>
    <xf numFmtId="9" fontId="28" fillId="22" borderId="10" xfId="2" applyFont="1" applyFill="1" applyBorder="1" applyAlignment="1" applyProtection="1">
      <alignment horizontal="right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0" fontId="24" fillId="23" borderId="42" xfId="3" applyNumberFormat="1" applyFont="1" applyFill="1" applyBorder="1" applyAlignment="1" applyProtection="1">
      <alignment horizontal="left" vertical="center"/>
    </xf>
    <xf numFmtId="0" fontId="25" fillId="23" borderId="45" xfId="3" applyNumberFormat="1" applyFont="1" applyFill="1" applyBorder="1" applyAlignment="1" applyProtection="1">
      <alignment horizontal="right" vertical="center"/>
    </xf>
    <xf numFmtId="164" fontId="25" fillId="23" borderId="46" xfId="3" applyNumberFormat="1" applyFont="1" applyFill="1" applyBorder="1" applyAlignment="1" applyProtection="1">
      <alignment horizontal="left" vertical="center"/>
    </xf>
    <xf numFmtId="0" fontId="28" fillId="24" borderId="9" xfId="3" applyNumberFormat="1" applyFont="1" applyFill="1" applyBorder="1" applyAlignment="1" applyProtection="1">
      <alignment horizontal="left" vertical="center"/>
    </xf>
    <xf numFmtId="0" fontId="29" fillId="24" borderId="8" xfId="3" applyNumberFormat="1" applyFont="1" applyFill="1" applyBorder="1" applyAlignment="1" applyProtection="1">
      <alignment horizontal="center" vertical="center"/>
    </xf>
    <xf numFmtId="0" fontId="29" fillId="24" borderId="9" xfId="3" applyNumberFormat="1" applyFont="1" applyFill="1" applyBorder="1" applyAlignment="1" applyProtection="1">
      <alignment horizontal="left" vertical="center"/>
    </xf>
    <xf numFmtId="0" fontId="30" fillId="24" borderId="8" xfId="3" applyNumberFormat="1" applyFont="1" applyFill="1" applyBorder="1" applyAlignment="1" applyProtection="1">
      <alignment horizontal="center" vertical="center"/>
    </xf>
    <xf numFmtId="0" fontId="30" fillId="24" borderId="9" xfId="3" applyNumberFormat="1" applyFont="1" applyFill="1" applyBorder="1" applyAlignment="1" applyProtection="1">
      <alignment horizontal="left" vertical="center"/>
    </xf>
    <xf numFmtId="4" fontId="30" fillId="24" borderId="9" xfId="3" applyNumberFormat="1" applyFont="1" applyFill="1" applyBorder="1" applyAlignment="1" applyProtection="1">
      <alignment horizontal="right" vertical="center"/>
    </xf>
    <xf numFmtId="9" fontId="30" fillId="24" borderId="9" xfId="2" applyFont="1" applyFill="1" applyBorder="1" applyAlignment="1" applyProtection="1">
      <alignment horizontal="right" vertical="center"/>
    </xf>
    <xf numFmtId="3" fontId="30" fillId="24" borderId="10" xfId="3" applyNumberFormat="1" applyFont="1" applyFill="1" applyBorder="1" applyAlignment="1" applyProtection="1">
      <alignment horizontal="right" vertical="center"/>
    </xf>
    <xf numFmtId="0" fontId="30" fillId="24" borderId="9" xfId="3" applyNumberFormat="1" applyFont="1" applyFill="1" applyBorder="1" applyAlignment="1" applyProtection="1">
      <alignment horizontal="left" vertical="center" wrapText="1"/>
    </xf>
    <xf numFmtId="0" fontId="40" fillId="24" borderId="9" xfId="3" applyNumberFormat="1" applyFont="1" applyFill="1" applyBorder="1" applyAlignment="1" applyProtection="1">
      <alignment horizontal="left" vertical="center" wrapText="1"/>
    </xf>
    <xf numFmtId="4" fontId="40" fillId="24" borderId="9" xfId="3" applyNumberFormat="1" applyFont="1" applyFill="1" applyBorder="1" applyAlignment="1" applyProtection="1">
      <alignment horizontal="right" vertical="center"/>
    </xf>
    <xf numFmtId="9" fontId="40" fillId="24" borderId="9" xfId="2" applyFont="1" applyFill="1" applyBorder="1" applyAlignment="1" applyProtection="1">
      <alignment horizontal="right" vertical="center"/>
    </xf>
    <xf numFmtId="0" fontId="33" fillId="22" borderId="75" xfId="3" applyNumberFormat="1" applyFont="1" applyFill="1" applyBorder="1" applyAlignment="1" applyProtection="1">
      <alignment horizontal="left" vertical="center"/>
    </xf>
    <xf numFmtId="0" fontId="32" fillId="22" borderId="2" xfId="3" applyNumberFormat="1" applyFont="1" applyFill="1" applyBorder="1" applyAlignment="1" applyProtection="1">
      <alignment horizontal="left" vertical="center"/>
    </xf>
    <xf numFmtId="0" fontId="36" fillId="22" borderId="2" xfId="3" applyNumberFormat="1" applyFont="1" applyFill="1" applyBorder="1" applyAlignment="1" applyProtection="1">
      <alignment horizontal="left" vertical="center"/>
    </xf>
    <xf numFmtId="0" fontId="36" fillId="22" borderId="3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/>
    </xf>
    <xf numFmtId="0" fontId="36" fillId="22" borderId="5" xfId="3" applyNumberFormat="1" applyFont="1" applyFill="1" applyBorder="1" applyAlignment="1" applyProtection="1">
      <alignment horizontal="center" vertical="center"/>
    </xf>
    <xf numFmtId="0" fontId="36" fillId="22" borderId="6" xfId="3" applyNumberFormat="1" applyFont="1" applyFill="1" applyBorder="1" applyAlignment="1" applyProtection="1">
      <alignment horizontal="center" vertical="center"/>
    </xf>
    <xf numFmtId="0" fontId="36" fillId="22" borderId="7" xfId="3" applyNumberFormat="1" applyFont="1" applyFill="1" applyBorder="1" applyAlignment="1" applyProtection="1">
      <alignment horizontal="center" vertical="center"/>
    </xf>
    <xf numFmtId="0" fontId="41" fillId="22" borderId="3" xfId="3" applyNumberFormat="1" applyFont="1" applyFill="1" applyBorder="1" applyAlignment="1" applyProtection="1">
      <alignment horizontal="center" vertical="center" wrapText="1"/>
    </xf>
    <xf numFmtId="0" fontId="41" fillId="22" borderId="4" xfId="3" applyNumberFormat="1" applyFont="1" applyFill="1" applyBorder="1" applyAlignment="1" applyProtection="1">
      <alignment horizontal="center" vertical="center" wrapText="1"/>
    </xf>
    <xf numFmtId="0" fontId="41" fillId="22" borderId="6" xfId="3" applyNumberFormat="1" applyFont="1" applyFill="1" applyBorder="1" applyAlignment="1" applyProtection="1">
      <alignment horizontal="center" vertical="center" wrapText="1"/>
    </xf>
    <xf numFmtId="0" fontId="42" fillId="22" borderId="6" xfId="3" applyNumberFormat="1" applyFont="1" applyFill="1" applyBorder="1" applyAlignment="1" applyProtection="1">
      <alignment horizontal="center" vertical="center" wrapText="1"/>
    </xf>
    <xf numFmtId="0" fontId="41" fillId="22" borderId="7" xfId="3" applyNumberFormat="1" applyFont="1" applyFill="1" applyBorder="1" applyAlignment="1" applyProtection="1">
      <alignment horizontal="center" vertical="center" wrapText="1"/>
    </xf>
    <xf numFmtId="49" fontId="28" fillId="22" borderId="9" xfId="3" applyNumberFormat="1" applyFont="1" applyFill="1" applyBorder="1" applyAlignment="1" applyProtection="1">
      <alignment horizontal="center" vertical="center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0" fontId="24" fillId="23" borderId="11" xfId="3" applyNumberFormat="1" applyFont="1" applyFill="1" applyBorder="1" applyAlignment="1" applyProtection="1">
      <alignment horizontal="left" vertical="center" wrapText="1"/>
    </xf>
    <xf numFmtId="0" fontId="24" fillId="23" borderId="12" xfId="3" applyNumberFormat="1" applyFont="1" applyFill="1" applyBorder="1" applyAlignment="1" applyProtection="1">
      <alignment horizontal="left" vertical="center" wrapText="1"/>
    </xf>
    <xf numFmtId="0" fontId="24" fillId="23" borderId="42" xfId="3" applyNumberFormat="1" applyFont="1" applyFill="1" applyBorder="1" applyAlignment="1" applyProtection="1">
      <alignment horizontal="left" vertical="center" wrapText="1"/>
    </xf>
    <xf numFmtId="0" fontId="24" fillId="23" borderId="43" xfId="3" applyNumberFormat="1" applyFont="1" applyFill="1" applyBorder="1" applyAlignment="1" applyProtection="1">
      <alignment horizontal="left" vertical="center" wrapText="1"/>
    </xf>
    <xf numFmtId="0" fontId="25" fillId="23" borderId="51" xfId="3" applyNumberFormat="1" applyFont="1" applyFill="1" applyBorder="1" applyAlignment="1" applyProtection="1">
      <alignment horizontal="center" vertical="center" wrapText="1"/>
    </xf>
    <xf numFmtId="0" fontId="25" fillId="23" borderId="52" xfId="3" applyNumberFormat="1" applyFont="1" applyFill="1" applyBorder="1" applyAlignment="1" applyProtection="1">
      <alignment horizontal="center" vertical="center" wrapText="1"/>
    </xf>
    <xf numFmtId="0" fontId="25" fillId="23" borderId="53" xfId="3" applyNumberFormat="1" applyFont="1" applyFill="1" applyBorder="1" applyAlignment="1" applyProtection="1">
      <alignment horizontal="center" vertical="center" wrapText="1"/>
    </xf>
    <xf numFmtId="0" fontId="25" fillId="23" borderId="14" xfId="3" applyNumberFormat="1" applyFont="1" applyFill="1" applyBorder="1" applyAlignment="1" applyProtection="1">
      <alignment horizontal="center" vertical="center"/>
    </xf>
    <xf numFmtId="0" fontId="26" fillId="22" borderId="54" xfId="3" applyNumberFormat="1" applyFont="1" applyFill="1" applyBorder="1" applyAlignment="1" applyProtection="1">
      <alignment horizontal="center" vertical="center"/>
    </xf>
    <xf numFmtId="165" fontId="28" fillId="22" borderId="9" xfId="1" applyNumberFormat="1" applyFont="1" applyFill="1" applyBorder="1" applyAlignment="1" applyProtection="1">
      <alignment horizontal="right" vertical="center"/>
    </xf>
    <xf numFmtId="0" fontId="28" fillId="22" borderId="9" xfId="3" applyNumberFormat="1" applyFont="1" applyFill="1" applyBorder="1" applyAlignment="1" applyProtection="1">
      <alignment horizontal="right" vertical="center"/>
    </xf>
    <xf numFmtId="3" fontId="28" fillId="22" borderId="10" xfId="3" applyNumberFormat="1" applyFont="1" applyFill="1" applyBorder="1" applyAlignment="1" applyProtection="1">
      <alignment horizontal="right" vertical="center" wrapText="1"/>
    </xf>
    <xf numFmtId="165" fontId="26" fillId="22" borderId="25" xfId="1" applyNumberFormat="1" applyFont="1" applyFill="1" applyBorder="1" applyAlignment="1" applyProtection="1">
      <alignment horizontal="center" vertical="center"/>
    </xf>
    <xf numFmtId="0" fontId="28" fillId="22" borderId="61" xfId="3" applyNumberFormat="1" applyFont="1" applyFill="1" applyBorder="1" applyAlignment="1" applyProtection="1">
      <alignment vertical="center" wrapText="1"/>
    </xf>
    <xf numFmtId="0" fontId="28" fillId="22" borderId="62" xfId="3" applyNumberFormat="1" applyFont="1" applyFill="1" applyBorder="1" applyAlignment="1" applyProtection="1">
      <alignment vertical="center" wrapText="1"/>
    </xf>
    <xf numFmtId="3" fontId="28" fillId="0" borderId="9" xfId="3" applyNumberFormat="1" applyFont="1" applyFill="1" applyBorder="1" applyAlignment="1" applyProtection="1">
      <alignment horizontal="right" vertical="center"/>
    </xf>
    <xf numFmtId="0" fontId="21" fillId="0" borderId="2" xfId="3" applyNumberFormat="1" applyFont="1" applyFill="1" applyBorder="1" applyAlignment="1" applyProtection="1">
      <alignment wrapText="1"/>
      <protection locked="0"/>
    </xf>
    <xf numFmtId="0" fontId="21" fillId="0" borderId="2" xfId="3" applyFont="1" applyFill="1"/>
    <xf numFmtId="0" fontId="22" fillId="22" borderId="2" xfId="3" applyNumberFormat="1" applyFont="1" applyFill="1" applyBorder="1" applyAlignment="1" applyProtection="1">
      <alignment horizontal="left" vertical="top"/>
    </xf>
    <xf numFmtId="0" fontId="33" fillId="22" borderId="78" xfId="0" applyNumberFormat="1" applyFont="1" applyFill="1" applyBorder="1" applyAlignment="1" applyProtection="1">
      <alignment horizontal="center" vertical="center" wrapText="1"/>
    </xf>
    <xf numFmtId="0" fontId="33" fillId="22" borderId="78" xfId="0" applyNumberFormat="1" applyFont="1" applyFill="1" applyBorder="1" applyAlignment="1" applyProtection="1">
      <alignment horizontal="center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43" fillId="23" borderId="40" xfId="3" applyNumberFormat="1" applyFont="1" applyFill="1" applyBorder="1" applyAlignment="1" applyProtection="1">
      <alignment horizontal="right" vertical="center"/>
    </xf>
    <xf numFmtId="0" fontId="1" fillId="22" borderId="2" xfId="0" applyNumberFormat="1" applyFont="1" applyFill="1" applyBorder="1" applyAlignment="1" applyProtection="1">
      <alignment horizontal="center" vertical="center"/>
    </xf>
    <xf numFmtId="0" fontId="1" fillId="22" borderId="2" xfId="0" applyNumberFormat="1" applyFont="1" applyFill="1" applyBorder="1" applyAlignment="1" applyProtection="1">
      <alignment horizontal="left" vertical="center" wrapText="1"/>
    </xf>
    <xf numFmtId="0" fontId="1" fillId="24" borderId="2" xfId="0" applyNumberFormat="1" applyFont="1" applyFill="1" applyBorder="1" applyAlignment="1" applyProtection="1">
      <alignment horizontal="left" vertical="center" wrapText="1"/>
    </xf>
    <xf numFmtId="0" fontId="45" fillId="22" borderId="6" xfId="0" applyNumberFormat="1" applyFont="1" applyFill="1" applyBorder="1" applyAlignment="1" applyProtection="1">
      <alignment horizontal="left" vertical="center"/>
    </xf>
    <xf numFmtId="0" fontId="46" fillId="24" borderId="32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wrapText="1"/>
      <protection locked="0"/>
    </xf>
    <xf numFmtId="0" fontId="28" fillId="15" borderId="2" xfId="0" applyNumberFormat="1" applyFont="1" applyFill="1" applyBorder="1" applyAlignment="1" applyProtection="1">
      <alignment horizontal="center" vertical="center"/>
    </xf>
    <xf numFmtId="0" fontId="38" fillId="2" borderId="2" xfId="0" applyNumberFormat="1" applyFont="1" applyFill="1" applyBorder="1" applyAlignment="1" applyProtection="1">
      <alignment wrapText="1"/>
      <protection locked="0"/>
    </xf>
    <xf numFmtId="0" fontId="28" fillId="15" borderId="82" xfId="0" applyNumberFormat="1" applyFont="1" applyFill="1" applyBorder="1" applyAlignment="1" applyProtection="1">
      <alignment horizontal="center" vertical="center"/>
    </xf>
    <xf numFmtId="0" fontId="28" fillId="16" borderId="78" xfId="0" applyNumberFormat="1" applyFont="1" applyFill="1" applyBorder="1" applyAlignment="1" applyProtection="1">
      <alignment horizontal="center" vertical="center"/>
    </xf>
    <xf numFmtId="0" fontId="28" fillId="17" borderId="78" xfId="0" applyNumberFormat="1" applyFont="1" applyFill="1" applyBorder="1" applyAlignment="1" applyProtection="1">
      <alignment horizontal="left" vertical="center" wrapText="1"/>
    </xf>
    <xf numFmtId="0" fontId="28" fillId="18" borderId="78" xfId="0" applyNumberFormat="1" applyFont="1" applyFill="1" applyBorder="1" applyAlignment="1" applyProtection="1">
      <alignment horizontal="left" vertical="center"/>
    </xf>
    <xf numFmtId="3" fontId="28" fillId="19" borderId="78" xfId="0" applyNumberFormat="1" applyFont="1" applyFill="1" applyBorder="1" applyAlignment="1" applyProtection="1">
      <alignment horizontal="right" vertical="center"/>
    </xf>
    <xf numFmtId="9" fontId="28" fillId="19" borderId="78" xfId="2" applyFont="1" applyFill="1" applyBorder="1" applyAlignment="1" applyProtection="1">
      <alignment horizontal="right" vertical="center"/>
    </xf>
    <xf numFmtId="9" fontId="28" fillId="20" borderId="78" xfId="2" applyFont="1" applyFill="1" applyBorder="1" applyAlignment="1" applyProtection="1">
      <alignment horizontal="right" vertical="center"/>
    </xf>
    <xf numFmtId="0" fontId="38" fillId="2" borderId="78" xfId="0" applyNumberFormat="1" applyFont="1" applyFill="1" applyBorder="1" applyAlignment="1" applyProtection="1">
      <alignment wrapText="1"/>
      <protection locked="0"/>
    </xf>
    <xf numFmtId="0" fontId="1" fillId="22" borderId="8" xfId="0" applyNumberFormat="1" applyFont="1" applyFill="1" applyBorder="1" applyAlignment="1" applyProtection="1">
      <alignment horizontal="center" vertical="center"/>
    </xf>
    <xf numFmtId="0" fontId="1" fillId="22" borderId="9" xfId="0" applyNumberFormat="1" applyFont="1" applyFill="1" applyBorder="1" applyAlignment="1" applyProtection="1">
      <alignment horizontal="center" vertical="center"/>
    </xf>
    <xf numFmtId="0" fontId="1" fillId="22" borderId="9" xfId="0" applyNumberFormat="1" applyFont="1" applyFill="1" applyBorder="1" applyAlignment="1" applyProtection="1">
      <alignment horizontal="left" vertical="center" wrapText="1"/>
    </xf>
    <xf numFmtId="0" fontId="1" fillId="22" borderId="9" xfId="0" applyNumberFormat="1" applyFont="1" applyFill="1" applyBorder="1" applyAlignment="1" applyProtection="1">
      <alignment horizontal="left" vertical="center"/>
    </xf>
    <xf numFmtId="0" fontId="36" fillId="10" borderId="78" xfId="0" applyNumberFormat="1" applyFont="1" applyFill="1" applyBorder="1" applyAlignment="1" applyProtection="1">
      <alignment horizontal="center" vertical="center"/>
    </xf>
    <xf numFmtId="0" fontId="36" fillId="11" borderId="78" xfId="0" applyNumberFormat="1" applyFont="1" applyFill="1" applyBorder="1" applyAlignment="1" applyProtection="1">
      <alignment horizontal="center" vertical="center"/>
    </xf>
    <xf numFmtId="0" fontId="36" fillId="12" borderId="78" xfId="0" applyNumberFormat="1" applyFont="1" applyFill="1" applyBorder="1" applyAlignment="1" applyProtection="1">
      <alignment horizontal="center" vertical="center" wrapText="1"/>
    </xf>
    <xf numFmtId="0" fontId="37" fillId="13" borderId="78" xfId="0" applyNumberFormat="1" applyFont="1" applyFill="1" applyBorder="1" applyAlignment="1" applyProtection="1">
      <alignment horizontal="center" vertical="center" wrapText="1"/>
    </xf>
    <xf numFmtId="0" fontId="36" fillId="14" borderId="78" xfId="0" applyNumberFormat="1" applyFont="1" applyFill="1" applyBorder="1" applyAlignment="1" applyProtection="1">
      <alignment horizontal="center" vertical="center" wrapText="1"/>
    </xf>
    <xf numFmtId="0" fontId="28" fillId="15" borderId="78" xfId="0" applyNumberFormat="1" applyFont="1" applyFill="1" applyBorder="1" applyAlignment="1" applyProtection="1">
      <alignment horizontal="center" vertical="center"/>
    </xf>
    <xf numFmtId="0" fontId="1" fillId="22" borderId="78" xfId="0" applyNumberFormat="1" applyFont="1" applyFill="1" applyBorder="1" applyAlignment="1" applyProtection="1">
      <alignment horizontal="center" vertical="center"/>
    </xf>
    <xf numFmtId="0" fontId="1" fillId="22" borderId="78" xfId="0" applyNumberFormat="1" applyFont="1" applyFill="1" applyBorder="1" applyAlignment="1" applyProtection="1">
      <alignment horizontal="left" vertical="center" wrapText="1"/>
    </xf>
    <xf numFmtId="0" fontId="1" fillId="22" borderId="78" xfId="0" applyNumberFormat="1" applyFont="1" applyFill="1" applyBorder="1" applyAlignment="1" applyProtection="1">
      <alignment horizontal="left" vertical="center"/>
    </xf>
    <xf numFmtId="0" fontId="33" fillId="22" borderId="78" xfId="0" applyNumberFormat="1" applyFont="1" applyFill="1" applyBorder="1" applyAlignment="1" applyProtection="1">
      <alignment horizontal="left" vertical="center"/>
    </xf>
    <xf numFmtId="0" fontId="31" fillId="21" borderId="78" xfId="0" applyNumberFormat="1" applyFont="1" applyFill="1" applyBorder="1" applyAlignment="1" applyProtection="1">
      <alignment horizontal="center" vertical="center" wrapText="1"/>
    </xf>
    <xf numFmtId="0" fontId="42" fillId="22" borderId="3" xfId="3" applyNumberFormat="1" applyFont="1" applyFill="1" applyBorder="1" applyAlignment="1" applyProtection="1">
      <alignment horizontal="center" vertical="center" wrapText="1"/>
    </xf>
    <xf numFmtId="0" fontId="42" fillId="22" borderId="4" xfId="3" applyNumberFormat="1" applyFont="1" applyFill="1" applyBorder="1" applyAlignment="1" applyProtection="1">
      <alignment horizontal="center" vertical="center" wrapText="1"/>
    </xf>
    <xf numFmtId="3" fontId="28" fillId="22" borderId="9" xfId="3" applyNumberFormat="1" applyFont="1" applyFill="1" applyBorder="1" applyAlignment="1" applyProtection="1">
      <alignment horizontal="right" vertical="center"/>
    </xf>
    <xf numFmtId="9" fontId="28" fillId="0" borderId="9" xfId="2" applyFont="1" applyFill="1" applyBorder="1" applyAlignment="1" applyProtection="1">
      <alignment horizontal="right" vertical="center"/>
    </xf>
    <xf numFmtId="4" fontId="29" fillId="0" borderId="9" xfId="3" applyNumberFormat="1" applyFont="1" applyFill="1" applyBorder="1" applyAlignment="1" applyProtection="1">
      <alignment horizontal="right" vertical="center"/>
    </xf>
    <xf numFmtId="9" fontId="29" fillId="0" borderId="9" xfId="2" applyFont="1" applyFill="1" applyBorder="1" applyAlignment="1" applyProtection="1">
      <alignment horizontal="right" vertical="center"/>
    </xf>
    <xf numFmtId="4" fontId="28" fillId="0" borderId="9" xfId="3" applyNumberFormat="1" applyFont="1" applyFill="1" applyBorder="1" applyAlignment="1" applyProtection="1">
      <alignment horizontal="right" vertical="center"/>
    </xf>
    <xf numFmtId="0" fontId="28" fillId="0" borderId="8" xfId="3" applyNumberFormat="1" applyFont="1" applyFill="1" applyBorder="1" applyAlignment="1" applyProtection="1">
      <alignment horizontal="center" vertical="center"/>
    </xf>
    <xf numFmtId="0" fontId="28" fillId="0" borderId="9" xfId="3" applyNumberFormat="1" applyFont="1" applyFill="1" applyBorder="1" applyAlignment="1" applyProtection="1">
      <alignment horizontal="center" vertical="center"/>
    </xf>
    <xf numFmtId="0" fontId="28" fillId="0" borderId="9" xfId="3" applyNumberFormat="1" applyFont="1" applyFill="1" applyBorder="1" applyAlignment="1" applyProtection="1">
      <alignment horizontal="left" vertical="center"/>
    </xf>
    <xf numFmtId="3" fontId="28" fillId="0" borderId="10" xfId="3" applyNumberFormat="1" applyFont="1" applyFill="1" applyBorder="1" applyAlignment="1" applyProtection="1">
      <alignment horizontal="right" vertical="center"/>
    </xf>
    <xf numFmtId="0" fontId="1" fillId="0" borderId="55" xfId="0" applyNumberFormat="1" applyFont="1" applyFill="1" applyBorder="1" applyAlignment="1" applyProtection="1">
      <alignment horizontal="center" vertical="center"/>
    </xf>
    <xf numFmtId="0" fontId="1" fillId="0" borderId="55" xfId="0" applyNumberFormat="1" applyFont="1" applyFill="1" applyBorder="1" applyAlignment="1" applyProtection="1">
      <alignment horizontal="left" vertical="center" wrapText="1"/>
    </xf>
    <xf numFmtId="4" fontId="26" fillId="22" borderId="25" xfId="3" applyNumberFormat="1" applyFont="1" applyFill="1" applyBorder="1" applyAlignment="1" applyProtection="1">
      <alignment horizontal="center" vertical="center"/>
    </xf>
    <xf numFmtId="4" fontId="26" fillId="22" borderId="24" xfId="3" applyNumberFormat="1" applyFont="1" applyFill="1" applyBorder="1" applyAlignment="1" applyProtection="1">
      <alignment horizontal="center" vertical="center"/>
    </xf>
    <xf numFmtId="4" fontId="28" fillId="22" borderId="9" xfId="3" applyNumberFormat="1" applyFont="1" applyFill="1" applyBorder="1" applyAlignment="1" applyProtection="1">
      <alignment horizontal="right" vertical="center"/>
    </xf>
    <xf numFmtId="0" fontId="16" fillId="22" borderId="2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16" fillId="0" borderId="2" xfId="3" applyNumberFormat="1" applyFont="1" applyFill="1" applyBorder="1" applyAlignment="1" applyProtection="1">
      <alignment horizontal="left" vertical="center" wrapText="1"/>
    </xf>
    <xf numFmtId="3" fontId="5" fillId="0" borderId="2" xfId="3" applyNumberFormat="1" applyFont="1" applyFill="1" applyBorder="1" applyAlignment="1" applyProtection="1">
      <alignment horizontal="right" vertical="center"/>
    </xf>
    <xf numFmtId="0" fontId="5" fillId="23" borderId="89" xfId="3" applyNumberFormat="1" applyFont="1" applyFill="1" applyBorder="1" applyAlignment="1" applyProtection="1">
      <alignment horizontal="center" vertical="center" wrapText="1"/>
    </xf>
    <xf numFmtId="0" fontId="7" fillId="22" borderId="93" xfId="3" applyNumberFormat="1" applyFont="1" applyFill="1" applyBorder="1" applyAlignment="1" applyProtection="1">
      <alignment horizontal="center" vertical="center" wrapText="1"/>
    </xf>
    <xf numFmtId="0" fontId="8" fillId="22" borderId="95" xfId="3" applyNumberFormat="1" applyFont="1" applyFill="1" applyBorder="1" applyAlignment="1" applyProtection="1">
      <alignment horizontal="center" vertical="center"/>
    </xf>
    <xf numFmtId="0" fontId="10" fillId="22" borderId="97" xfId="3" applyNumberFormat="1" applyFont="1" applyFill="1" applyBorder="1" applyAlignment="1" applyProtection="1">
      <alignment horizontal="center" vertical="center" wrapText="1"/>
    </xf>
    <xf numFmtId="0" fontId="7" fillId="22" borderId="78" xfId="3" applyNumberFormat="1" applyFont="1" applyFill="1" applyBorder="1" applyAlignment="1" applyProtection="1">
      <alignment horizontal="center" vertical="center"/>
    </xf>
    <xf numFmtId="0" fontId="16" fillId="22" borderId="78" xfId="3" applyNumberFormat="1" applyFont="1" applyFill="1" applyBorder="1" applyAlignment="1" applyProtection="1">
      <alignment vertical="center" wrapText="1"/>
    </xf>
    <xf numFmtId="0" fontId="16" fillId="22" borderId="78" xfId="3" applyNumberFormat="1" applyFont="1" applyFill="1" applyBorder="1" applyAlignment="1" applyProtection="1">
      <alignment horizontal="center" vertical="center"/>
    </xf>
    <xf numFmtId="0" fontId="16" fillId="22" borderId="78" xfId="3" applyNumberFormat="1" applyFont="1" applyFill="1" applyBorder="1" applyAlignment="1" applyProtection="1">
      <alignment horizontal="left" vertical="center"/>
    </xf>
    <xf numFmtId="165" fontId="16" fillId="22" borderId="78" xfId="1" applyNumberFormat="1" applyFont="1" applyFill="1" applyBorder="1" applyAlignment="1" applyProtection="1">
      <alignment horizontal="right" vertical="center" wrapText="1"/>
    </xf>
    <xf numFmtId="3" fontId="16" fillId="22" borderId="78" xfId="3" applyNumberFormat="1" applyFont="1" applyFill="1" applyBorder="1" applyAlignment="1" applyProtection="1">
      <alignment horizontal="right" vertical="center"/>
    </xf>
    <xf numFmtId="165" fontId="16" fillId="22" borderId="78" xfId="1" applyNumberFormat="1" applyFont="1" applyFill="1" applyBorder="1" applyAlignment="1" applyProtection="1">
      <alignment horizontal="right" vertical="center"/>
    </xf>
    <xf numFmtId="0" fontId="28" fillId="24" borderId="78" xfId="3" applyNumberFormat="1" applyFont="1" applyFill="1" applyBorder="1" applyAlignment="1" applyProtection="1">
      <alignment horizontal="left" vertical="center" wrapText="1"/>
    </xf>
    <xf numFmtId="3" fontId="16" fillId="22" borderId="78" xfId="3" applyNumberFormat="1" applyFont="1" applyFill="1" applyBorder="1" applyAlignment="1" applyProtection="1">
      <alignment horizontal="right" vertical="center" wrapText="1"/>
    </xf>
    <xf numFmtId="0" fontId="1" fillId="24" borderId="78" xfId="0" applyNumberFormat="1" applyFont="1" applyFill="1" applyBorder="1" applyAlignment="1" applyProtection="1">
      <alignment horizontal="left" vertical="center" wrapText="1"/>
    </xf>
    <xf numFmtId="0" fontId="28" fillId="22" borderId="78" xfId="3" applyNumberFormat="1" applyFont="1" applyFill="1" applyBorder="1" applyAlignment="1" applyProtection="1">
      <alignment horizontal="left" vertical="center" wrapText="1"/>
    </xf>
    <xf numFmtId="0" fontId="48" fillId="0" borderId="78" xfId="3" applyNumberFormat="1" applyFont="1" applyFill="1" applyBorder="1" applyAlignment="1" applyProtection="1">
      <alignment horizontal="left" vertical="center" wrapText="1"/>
    </xf>
    <xf numFmtId="0" fontId="5" fillId="23" borderId="100" xfId="3" applyNumberFormat="1" applyFont="1" applyFill="1" applyBorder="1" applyAlignment="1" applyProtection="1">
      <alignment horizontal="center" vertical="center" wrapText="1"/>
    </xf>
    <xf numFmtId="0" fontId="6" fillId="22" borderId="104" xfId="3" applyNumberFormat="1" applyFont="1" applyFill="1" applyBorder="1" applyAlignment="1" applyProtection="1">
      <alignment horizontal="center" vertical="center" wrapText="1"/>
    </xf>
    <xf numFmtId="0" fontId="7" fillId="22" borderId="107" xfId="3" applyNumberFormat="1" applyFont="1" applyFill="1" applyBorder="1" applyAlignment="1" applyProtection="1">
      <alignment horizontal="center" vertical="center" wrapText="1"/>
    </xf>
    <xf numFmtId="0" fontId="17" fillId="22" borderId="107" xfId="3" applyFont="1" applyFill="1" applyBorder="1" applyAlignment="1" applyProtection="1">
      <alignment horizontal="center"/>
      <protection locked="0"/>
    </xf>
    <xf numFmtId="9" fontId="16" fillId="22" borderId="108" xfId="2" applyFont="1" applyFill="1" applyBorder="1" applyAlignment="1" applyProtection="1">
      <alignment horizontal="right" vertical="center"/>
    </xf>
    <xf numFmtId="0" fontId="20" fillId="22" borderId="107" xfId="3" applyNumberFormat="1" applyFont="1" applyFill="1" applyBorder="1" applyAlignment="1" applyProtection="1">
      <alignment horizontal="center" vertical="center"/>
    </xf>
    <xf numFmtId="0" fontId="16" fillId="22" borderId="107" xfId="3" applyNumberFormat="1" applyFont="1" applyFill="1" applyBorder="1" applyAlignment="1" applyProtection="1">
      <alignment horizontal="center" vertical="center"/>
    </xf>
    <xf numFmtId="0" fontId="1" fillId="22" borderId="107" xfId="0" applyNumberFormat="1" applyFont="1" applyFill="1" applyBorder="1" applyAlignment="1" applyProtection="1">
      <alignment horizontal="center" vertical="center"/>
    </xf>
    <xf numFmtId="0" fontId="20" fillId="22" borderId="109" xfId="3" applyNumberFormat="1" applyFont="1" applyFill="1" applyBorder="1" applyAlignment="1" applyProtection="1">
      <alignment horizontal="center" vertical="center"/>
    </xf>
    <xf numFmtId="0" fontId="16" fillId="22" borderId="110" xfId="3" applyNumberFormat="1" applyFont="1" applyFill="1" applyBorder="1" applyAlignment="1" applyProtection="1">
      <alignment horizontal="left" vertical="center" wrapText="1"/>
    </xf>
    <xf numFmtId="0" fontId="16" fillId="22" borderId="110" xfId="3" applyNumberFormat="1" applyFont="1" applyFill="1" applyBorder="1" applyAlignment="1" applyProtection="1">
      <alignment horizontal="center" vertical="center"/>
    </xf>
    <xf numFmtId="0" fontId="16" fillId="22" borderId="110" xfId="3" applyNumberFormat="1" applyFont="1" applyFill="1" applyBorder="1" applyAlignment="1" applyProtection="1">
      <alignment horizontal="left" vertical="center"/>
    </xf>
    <xf numFmtId="3" fontId="16" fillId="22" borderId="110" xfId="3" applyNumberFormat="1" applyFont="1" applyFill="1" applyBorder="1" applyAlignment="1" applyProtection="1">
      <alignment horizontal="right" vertical="center" wrapText="1"/>
    </xf>
    <xf numFmtId="3" fontId="16" fillId="22" borderId="110" xfId="3" applyNumberFormat="1" applyFont="1" applyFill="1" applyBorder="1" applyAlignment="1" applyProtection="1">
      <alignment horizontal="right" vertical="center"/>
    </xf>
    <xf numFmtId="43" fontId="26" fillId="22" borderId="25" xfId="1" applyFont="1" applyFill="1" applyBorder="1" applyAlignment="1" applyProtection="1">
      <alignment horizontal="center" vertical="center"/>
    </xf>
    <xf numFmtId="0" fontId="17" fillId="27" borderId="78" xfId="4" applyFont="1" applyFill="1" applyBorder="1"/>
    <xf numFmtId="0" fontId="17" fillId="27" borderId="107" xfId="4" applyFont="1" applyFill="1" applyBorder="1"/>
    <xf numFmtId="3" fontId="28" fillId="22" borderId="9" xfId="3" applyNumberFormat="1" applyFont="1" applyFill="1" applyBorder="1" applyAlignment="1" applyProtection="1">
      <alignment horizontal="right" vertical="center"/>
    </xf>
    <xf numFmtId="43" fontId="21" fillId="22" borderId="2" xfId="3" applyNumberFormat="1" applyFont="1"/>
    <xf numFmtId="3" fontId="28" fillId="0" borderId="9" xfId="3" applyNumberFormat="1" applyFont="1" applyFill="1" applyBorder="1" applyAlignment="1" applyProtection="1">
      <alignment horizontal="right" vertical="center"/>
    </xf>
    <xf numFmtId="3" fontId="21" fillId="22" borderId="2" xfId="3" applyNumberFormat="1" applyFont="1" applyFill="1" applyBorder="1" applyAlignment="1" applyProtection="1">
      <alignment wrapText="1"/>
      <protection locked="0"/>
    </xf>
    <xf numFmtId="3" fontId="21" fillId="22" borderId="2" xfId="3" applyNumberFormat="1" applyFont="1"/>
    <xf numFmtId="165" fontId="3" fillId="22" borderId="2" xfId="1" applyNumberFormat="1" applyFill="1" applyBorder="1"/>
    <xf numFmtId="165" fontId="3" fillId="22" borderId="2" xfId="3" applyNumberFormat="1"/>
    <xf numFmtId="9" fontId="16" fillId="22" borderId="111" xfId="2" applyFont="1" applyFill="1" applyBorder="1" applyAlignment="1" applyProtection="1">
      <alignment horizontal="right" vertical="center"/>
    </xf>
    <xf numFmtId="9" fontId="28" fillId="0" borderId="10" xfId="2" applyFont="1" applyFill="1" applyBorder="1" applyAlignment="1" applyProtection="1">
      <alignment horizontal="right" vertical="center"/>
    </xf>
    <xf numFmtId="165" fontId="29" fillId="0" borderId="9" xfId="1" applyNumberFormat="1" applyFont="1" applyFill="1" applyBorder="1" applyAlignment="1" applyProtection="1">
      <alignment horizontal="right" vertical="center"/>
    </xf>
    <xf numFmtId="3" fontId="29" fillId="0" borderId="9" xfId="3" applyNumberFormat="1" applyFont="1" applyFill="1" applyBorder="1" applyAlignment="1" applyProtection="1">
      <alignment horizontal="right" vertical="center"/>
    </xf>
    <xf numFmtId="9" fontId="29" fillId="0" borderId="10" xfId="2" applyFont="1" applyFill="1" applyBorder="1" applyAlignment="1" applyProtection="1">
      <alignment horizontal="right" vertical="center"/>
    </xf>
    <xf numFmtId="165" fontId="28" fillId="0" borderId="9" xfId="1" applyNumberFormat="1" applyFont="1" applyFill="1" applyBorder="1" applyAlignment="1" applyProtection="1">
      <alignment horizontal="right" vertical="center"/>
    </xf>
    <xf numFmtId="3" fontId="28" fillId="0" borderId="9" xfId="3" applyNumberFormat="1" applyFont="1" applyFill="1" applyBorder="1" applyAlignment="1" applyProtection="1">
      <alignment horizontal="right" vertical="center"/>
    </xf>
    <xf numFmtId="10" fontId="28" fillId="0" borderId="10" xfId="3" applyNumberFormat="1" applyFont="1" applyFill="1" applyBorder="1" applyAlignment="1" applyProtection="1">
      <alignment horizontal="right" vertical="center"/>
    </xf>
    <xf numFmtId="10" fontId="29" fillId="0" borderId="10" xfId="3" applyNumberFormat="1" applyFont="1" applyFill="1" applyBorder="1" applyAlignment="1" applyProtection="1">
      <alignment horizontal="right" vertical="center"/>
    </xf>
    <xf numFmtId="10" fontId="29" fillId="24" borderId="10" xfId="3" applyNumberFormat="1" applyFont="1" applyFill="1" applyBorder="1" applyAlignment="1" applyProtection="1">
      <alignment horizontal="right" vertical="center"/>
    </xf>
    <xf numFmtId="165" fontId="21" fillId="22" borderId="2" xfId="3" applyNumberFormat="1" applyFont="1"/>
    <xf numFmtId="3" fontId="28" fillId="0" borderId="78" xfId="0" applyNumberFormat="1" applyFont="1" applyFill="1" applyBorder="1" applyAlignment="1" applyProtection="1">
      <alignment horizontal="right" vertical="center"/>
    </xf>
    <xf numFmtId="0" fontId="36" fillId="0" borderId="6" xfId="3" applyNumberFormat="1" applyFont="1" applyFill="1" applyBorder="1" applyAlignment="1" applyProtection="1">
      <alignment horizontal="center" vertical="center"/>
    </xf>
    <xf numFmtId="0" fontId="36" fillId="0" borderId="7" xfId="3" applyNumberFormat="1" applyFont="1" applyFill="1" applyBorder="1" applyAlignment="1" applyProtection="1">
      <alignment horizontal="center" vertical="center"/>
    </xf>
    <xf numFmtId="0" fontId="37" fillId="0" borderId="6" xfId="3" applyNumberFormat="1" applyFont="1" applyFill="1" applyBorder="1" applyAlignment="1" applyProtection="1">
      <alignment horizontal="center" vertical="center" wrapText="1"/>
    </xf>
    <xf numFmtId="0" fontId="37" fillId="0" borderId="7" xfId="3" applyNumberFormat="1" applyFont="1" applyFill="1" applyBorder="1" applyAlignment="1" applyProtection="1">
      <alignment horizontal="center" vertical="center" wrapText="1"/>
    </xf>
    <xf numFmtId="4" fontId="30" fillId="28" borderId="9" xfId="3" applyNumberFormat="1" applyFont="1" applyFill="1" applyBorder="1" applyAlignment="1" applyProtection="1">
      <alignment horizontal="right" vertical="center"/>
    </xf>
    <xf numFmtId="10" fontId="30" fillId="24" borderId="9" xfId="3" applyNumberFormat="1" applyFont="1" applyFill="1" applyBorder="1" applyAlignment="1" applyProtection="1">
      <alignment horizontal="right" vertical="center"/>
    </xf>
    <xf numFmtId="0" fontId="51" fillId="22" borderId="2" xfId="3" applyFont="1" applyAlignment="1">
      <alignment horizontal="center" vertical="center"/>
    </xf>
    <xf numFmtId="0" fontId="36" fillId="22" borderId="11" xfId="3" applyNumberFormat="1" applyFont="1" applyFill="1" applyBorder="1" applyAlignment="1" applyProtection="1">
      <alignment horizontal="center" vertical="center" wrapText="1"/>
    </xf>
    <xf numFmtId="0" fontId="1" fillId="22" borderId="112" xfId="0" applyNumberFormat="1" applyFont="1" applyFill="1" applyBorder="1" applyAlignment="1" applyProtection="1">
      <alignment horizontal="center" vertical="center"/>
    </xf>
    <xf numFmtId="0" fontId="36" fillId="22" borderId="78" xfId="3" applyNumberFormat="1" applyFont="1" applyFill="1" applyBorder="1" applyAlignment="1" applyProtection="1">
      <alignment horizontal="center" vertical="center" wrapText="1"/>
    </xf>
    <xf numFmtId="164" fontId="36" fillId="22" borderId="78" xfId="3" applyNumberFormat="1" applyFont="1" applyFill="1" applyBorder="1" applyAlignment="1" applyProtection="1">
      <alignment horizontal="center" vertical="center" wrapText="1"/>
    </xf>
    <xf numFmtId="0" fontId="36" fillId="0" borderId="78" xfId="3" applyNumberFormat="1" applyFont="1" applyFill="1" applyBorder="1" applyAlignment="1" applyProtection="1">
      <alignment horizontal="center" vertical="center" wrapText="1"/>
    </xf>
    <xf numFmtId="0" fontId="51" fillId="22" borderId="78" xfId="3" applyFont="1" applyBorder="1" applyAlignment="1">
      <alignment horizontal="center" vertical="center"/>
    </xf>
    <xf numFmtId="0" fontId="28" fillId="22" borderId="78" xfId="3" applyNumberFormat="1" applyFont="1" applyFill="1" applyBorder="1" applyAlignment="1" applyProtection="1">
      <alignment horizontal="center" vertical="center"/>
    </xf>
    <xf numFmtId="0" fontId="18" fillId="24" borderId="78" xfId="3" applyNumberFormat="1" applyFont="1" applyFill="1" applyBorder="1" applyAlignment="1" applyProtection="1">
      <alignment horizontal="left" vertical="center" wrapText="1"/>
    </xf>
    <xf numFmtId="3" fontId="16" fillId="24" borderId="78" xfId="3" applyNumberFormat="1" applyFont="1" applyFill="1" applyBorder="1" applyAlignment="1" applyProtection="1">
      <alignment horizontal="right" vertical="center"/>
    </xf>
    <xf numFmtId="3" fontId="16" fillId="0" borderId="78" xfId="3" applyNumberFormat="1" applyFont="1" applyFill="1" applyBorder="1" applyAlignment="1" applyProtection="1">
      <alignment horizontal="right" vertical="center"/>
    </xf>
    <xf numFmtId="165" fontId="3" fillId="22" borderId="78" xfId="1" applyNumberFormat="1" applyFill="1" applyBorder="1"/>
    <xf numFmtId="0" fontId="16" fillId="24" borderId="78" xfId="3" applyNumberFormat="1" applyFont="1" applyFill="1" applyBorder="1" applyAlignment="1" applyProtection="1">
      <alignment horizontal="left" vertical="center" wrapText="1"/>
    </xf>
    <xf numFmtId="3" fontId="19" fillId="0" borderId="78" xfId="3" applyNumberFormat="1" applyFont="1" applyFill="1" applyBorder="1" applyAlignment="1" applyProtection="1">
      <alignment horizontal="right" vertical="center"/>
    </xf>
    <xf numFmtId="0" fontId="49" fillId="25" borderId="78" xfId="3" applyNumberFormat="1" applyFont="1" applyFill="1" applyBorder="1" applyAlignment="1" applyProtection="1">
      <alignment horizontal="left" vertical="center" wrapText="1"/>
    </xf>
    <xf numFmtId="0" fontId="18" fillId="25" borderId="78" xfId="3" applyNumberFormat="1" applyFont="1" applyFill="1" applyBorder="1" applyAlignment="1" applyProtection="1">
      <alignment horizontal="left" vertical="center" wrapText="1"/>
    </xf>
    <xf numFmtId="0" fontId="47" fillId="25" borderId="78" xfId="3" applyNumberFormat="1" applyFont="1" applyFill="1" applyBorder="1" applyAlignment="1" applyProtection="1">
      <alignment horizontal="left" vertical="center" wrapText="1"/>
    </xf>
    <xf numFmtId="0" fontId="16" fillId="25" borderId="78" xfId="3" applyNumberFormat="1" applyFont="1" applyFill="1" applyBorder="1" applyAlignment="1" applyProtection="1">
      <alignment horizontal="left" vertical="center" wrapText="1"/>
    </xf>
    <xf numFmtId="3" fontId="5" fillId="25" borderId="78" xfId="3" applyNumberFormat="1" applyFont="1" applyFill="1" applyBorder="1" applyAlignment="1" applyProtection="1">
      <alignment horizontal="right" vertical="center"/>
    </xf>
    <xf numFmtId="0" fontId="3" fillId="0" borderId="78" xfId="3" applyFill="1" applyBorder="1"/>
    <xf numFmtId="0" fontId="18" fillId="0" borderId="78" xfId="3" applyNumberFormat="1" applyFont="1" applyFill="1" applyBorder="1" applyAlignment="1" applyProtection="1">
      <alignment horizontal="left" vertical="center" wrapText="1"/>
    </xf>
    <xf numFmtId="0" fontId="16" fillId="0" borderId="78" xfId="3" applyNumberFormat="1" applyFont="1" applyFill="1" applyBorder="1" applyAlignment="1" applyProtection="1">
      <alignment horizontal="left" vertical="center" wrapText="1"/>
    </xf>
    <xf numFmtId="0" fontId="49" fillId="26" borderId="78" xfId="3" applyNumberFormat="1" applyFont="1" applyFill="1" applyBorder="1" applyAlignment="1" applyProtection="1">
      <alignment horizontal="left" vertical="center" wrapText="1"/>
    </xf>
    <xf numFmtId="0" fontId="47" fillId="26" borderId="78" xfId="3" applyNumberFormat="1" applyFont="1" applyFill="1" applyBorder="1" applyAlignment="1" applyProtection="1">
      <alignment horizontal="left" vertical="center" wrapText="1"/>
    </xf>
    <xf numFmtId="3" fontId="5" fillId="0" borderId="78" xfId="3" applyNumberFormat="1" applyFont="1" applyFill="1" applyBorder="1" applyAlignment="1" applyProtection="1">
      <alignment horizontal="right" vertical="center"/>
    </xf>
    <xf numFmtId="0" fontId="5" fillId="0" borderId="78" xfId="3" applyNumberFormat="1" applyFont="1" applyFill="1" applyBorder="1" applyAlignment="1" applyProtection="1">
      <alignment horizontal="left" vertical="center" wrapText="1"/>
    </xf>
    <xf numFmtId="0" fontId="3" fillId="22" borderId="2" xfId="3" applyNumberFormat="1"/>
    <xf numFmtId="165" fontId="16" fillId="0" borderId="78" xfId="1" applyNumberFormat="1" applyFont="1" applyFill="1" applyBorder="1" applyAlignment="1" applyProtection="1">
      <alignment horizontal="right" vertical="center"/>
    </xf>
    <xf numFmtId="165" fontId="3" fillId="0" borderId="78" xfId="1" applyNumberFormat="1" applyFill="1" applyBorder="1"/>
    <xf numFmtId="3" fontId="52" fillId="25" borderId="78" xfId="3" applyNumberFormat="1" applyFont="1" applyFill="1" applyBorder="1" applyAlignment="1" applyProtection="1">
      <alignment horizontal="right" vertical="center"/>
    </xf>
    <xf numFmtId="165" fontId="52" fillId="25" borderId="78" xfId="1" applyNumberFormat="1" applyFont="1" applyFill="1" applyBorder="1" applyAlignment="1" applyProtection="1">
      <alignment horizontal="right" vertical="center"/>
    </xf>
    <xf numFmtId="165" fontId="53" fillId="22" borderId="78" xfId="1" applyNumberFormat="1" applyFont="1" applyFill="1" applyBorder="1"/>
    <xf numFmtId="3" fontId="52" fillId="0" borderId="78" xfId="3" applyNumberFormat="1" applyFont="1" applyFill="1" applyBorder="1" applyAlignment="1" applyProtection="1">
      <alignment horizontal="right" vertical="center"/>
    </xf>
    <xf numFmtId="165" fontId="53" fillId="0" borderId="78" xfId="1" applyNumberFormat="1" applyFont="1" applyFill="1" applyBorder="1"/>
    <xf numFmtId="3" fontId="28" fillId="0" borderId="9" xfId="3" applyNumberFormat="1" applyFont="1" applyFill="1" applyBorder="1" applyAlignment="1" applyProtection="1">
      <alignment horizontal="right" vertical="center"/>
    </xf>
    <xf numFmtId="3" fontId="3" fillId="0" borderId="2" xfId="3" applyNumberFormat="1" applyFill="1"/>
    <xf numFmtId="3" fontId="28" fillId="0" borderId="9" xfId="3" applyNumberFormat="1" applyFont="1" applyFill="1" applyBorder="1" applyAlignment="1" applyProtection="1">
      <alignment horizontal="right" vertical="center"/>
    </xf>
    <xf numFmtId="0" fontId="1" fillId="0" borderId="78" xfId="0" applyNumberFormat="1" applyFont="1" applyFill="1" applyBorder="1" applyAlignment="1" applyProtection="1">
      <alignment horizontal="left" vertical="center" wrapText="1"/>
    </xf>
    <xf numFmtId="3" fontId="28" fillId="0" borderId="9" xfId="3" applyNumberFormat="1" applyFont="1" applyFill="1" applyBorder="1" applyAlignment="1" applyProtection="1">
      <alignment horizontal="right" vertical="center"/>
    </xf>
    <xf numFmtId="165" fontId="26" fillId="22" borderId="26" xfId="1" applyNumberFormat="1" applyFont="1" applyFill="1" applyBorder="1" applyAlignment="1" applyProtection="1">
      <alignment horizontal="center" vertical="center"/>
    </xf>
    <xf numFmtId="165" fontId="21" fillId="22" borderId="2" xfId="1" applyNumberFormat="1" applyFont="1" applyFill="1" applyBorder="1"/>
    <xf numFmtId="4" fontId="21" fillId="22" borderId="2" xfId="3" applyNumberFormat="1" applyFont="1"/>
    <xf numFmtId="0" fontId="17" fillId="22" borderId="87" xfId="3" applyFont="1" applyFill="1" applyBorder="1" applyAlignment="1" applyProtection="1">
      <alignment horizontal="center"/>
      <protection locked="0"/>
    </xf>
    <xf numFmtId="4" fontId="28" fillId="24" borderId="62" xfId="3" applyNumberFormat="1" applyFont="1" applyFill="1" applyBorder="1" applyAlignment="1" applyProtection="1">
      <alignment horizontal="right" vertical="center"/>
    </xf>
    <xf numFmtId="0" fontId="28" fillId="24" borderId="113" xfId="3" applyNumberFormat="1" applyFont="1" applyFill="1" applyBorder="1" applyAlignment="1" applyProtection="1">
      <alignment horizontal="left" vertical="center" wrapText="1"/>
    </xf>
    <xf numFmtId="0" fontId="30" fillId="24" borderId="114" xfId="3" applyNumberFormat="1" applyFont="1" applyFill="1" applyBorder="1" applyAlignment="1" applyProtection="1">
      <alignment horizontal="left" vertical="center" wrapText="1"/>
    </xf>
    <xf numFmtId="0" fontId="38" fillId="22" borderId="78" xfId="0" applyFont="1" applyFill="1" applyBorder="1" applyAlignment="1">
      <alignment vertical="center" wrapText="1"/>
    </xf>
    <xf numFmtId="165" fontId="54" fillId="0" borderId="78" xfId="1" applyNumberFormat="1" applyFont="1" applyFill="1" applyBorder="1"/>
    <xf numFmtId="3" fontId="28" fillId="0" borderId="9" xfId="3" applyNumberFormat="1" applyFont="1" applyFill="1" applyBorder="1" applyAlignment="1" applyProtection="1">
      <alignment horizontal="right" vertical="center"/>
    </xf>
    <xf numFmtId="0" fontId="23" fillId="22" borderId="2" xfId="3" applyNumberFormat="1" applyFont="1" applyFill="1" applyBorder="1" applyAlignment="1" applyProtection="1">
      <alignment horizontal="center" vertical="top"/>
    </xf>
    <xf numFmtId="0" fontId="39" fillId="22" borderId="2" xfId="3" applyNumberFormat="1" applyFont="1" applyFill="1" applyBorder="1" applyAlignment="1" applyProtection="1">
      <alignment horizontal="left" vertical="center"/>
    </xf>
    <xf numFmtId="0" fontId="24" fillId="22" borderId="2" xfId="3" applyNumberFormat="1" applyFont="1" applyFill="1" applyBorder="1" applyAlignment="1" applyProtection="1">
      <alignment horizontal="right" vertical="center"/>
    </xf>
    <xf numFmtId="0" fontId="24" fillId="23" borderId="11" xfId="3" applyNumberFormat="1" applyFont="1" applyFill="1" applyBorder="1" applyAlignment="1" applyProtection="1">
      <alignment horizontal="center" vertical="center"/>
    </xf>
    <xf numFmtId="0" fontId="24" fillId="23" borderId="12" xfId="3" applyNumberFormat="1" applyFont="1" applyFill="1" applyBorder="1" applyAlignment="1" applyProtection="1">
      <alignment horizontal="left" vertical="center"/>
    </xf>
    <xf numFmtId="0" fontId="24" fillId="23" borderId="12" xfId="3" applyNumberFormat="1" applyFont="1" applyFill="1" applyBorder="1" applyAlignment="1" applyProtection="1">
      <alignment horizontal="center" vertical="center"/>
    </xf>
    <xf numFmtId="0" fontId="24" fillId="23" borderId="13" xfId="3" applyNumberFormat="1" applyFont="1" applyFill="1" applyBorder="1" applyAlignment="1" applyProtection="1">
      <alignment horizontal="left" vertical="center"/>
    </xf>
    <xf numFmtId="0" fontId="26" fillId="22" borderId="23" xfId="3" applyNumberFormat="1" applyFont="1" applyFill="1" applyBorder="1" applyAlignment="1" applyProtection="1">
      <alignment horizontal="center" vertical="center"/>
    </xf>
    <xf numFmtId="0" fontId="27" fillId="22" borderId="28" xfId="3" applyNumberFormat="1" applyFont="1" applyFill="1" applyBorder="1" applyAlignment="1" applyProtection="1">
      <alignment horizontal="center" vertical="center"/>
    </xf>
    <xf numFmtId="0" fontId="46" fillId="22" borderId="31" xfId="0" applyNumberFormat="1" applyFont="1" applyFill="1" applyBorder="1" applyAlignment="1" applyProtection="1">
      <alignment horizontal="center" vertical="center"/>
    </xf>
    <xf numFmtId="0" fontId="23" fillId="23" borderId="14" xfId="3" applyNumberFormat="1" applyFont="1" applyFill="1" applyBorder="1" applyAlignment="1" applyProtection="1">
      <alignment horizontal="center" vertical="center"/>
    </xf>
    <xf numFmtId="0" fontId="24" fillId="23" borderId="10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/>
    </xf>
    <xf numFmtId="0" fontId="25" fillId="23" borderId="15" xfId="3" applyNumberFormat="1" applyFont="1" applyFill="1" applyBorder="1" applyAlignment="1" applyProtection="1">
      <alignment horizontal="center" vertical="center" wrapText="1"/>
    </xf>
    <xf numFmtId="0" fontId="25" fillId="23" borderId="6" xfId="3" applyNumberFormat="1" applyFont="1" applyFill="1" applyBorder="1" applyAlignment="1" applyProtection="1">
      <alignment horizontal="center" vertical="center" wrapText="1"/>
    </xf>
    <xf numFmtId="0" fontId="25" fillId="23" borderId="10" xfId="3" applyNumberFormat="1" applyFont="1" applyFill="1" applyBorder="1" applyAlignment="1" applyProtection="1">
      <alignment horizontal="center" vertical="center" wrapText="1"/>
    </xf>
    <xf numFmtId="0" fontId="28" fillId="24" borderId="8" xfId="3" applyNumberFormat="1" applyFont="1" applyFill="1" applyBorder="1" applyAlignment="1" applyProtection="1">
      <alignment horizontal="center" vertical="center"/>
    </xf>
    <xf numFmtId="0" fontId="28" fillId="22" borderId="31" xfId="3" applyNumberFormat="1" applyFont="1" applyFill="1" applyBorder="1" applyAlignment="1" applyProtection="1">
      <alignment horizontal="center" vertical="center"/>
    </xf>
    <xf numFmtId="0" fontId="26" fillId="22" borderId="34" xfId="3" applyNumberFormat="1" applyFont="1" applyFill="1" applyBorder="1" applyAlignment="1" applyProtection="1">
      <alignment horizontal="center" vertical="center"/>
    </xf>
    <xf numFmtId="0" fontId="28" fillId="23" borderId="39" xfId="3" applyNumberFormat="1" applyFont="1" applyFill="1" applyBorder="1" applyAlignment="1" applyProtection="1">
      <alignment horizontal="left" vertical="top"/>
    </xf>
    <xf numFmtId="0" fontId="33" fillId="22" borderId="75" xfId="3" applyNumberFormat="1" applyFont="1" applyFill="1" applyBorder="1" applyAlignment="1" applyProtection="1">
      <alignment horizontal="center" vertical="center" wrapText="1"/>
    </xf>
    <xf numFmtId="0" fontId="33" fillId="22" borderId="43" xfId="3" applyNumberFormat="1" applyFont="1" applyFill="1" applyBorder="1" applyAlignment="1" applyProtection="1">
      <alignment horizontal="center" vertical="center" wrapText="1"/>
    </xf>
    <xf numFmtId="0" fontId="33" fillId="22" borderId="76" xfId="3" applyNumberFormat="1" applyFont="1" applyFill="1" applyBorder="1" applyAlignment="1" applyProtection="1">
      <alignment horizontal="center" vertical="center" wrapText="1"/>
    </xf>
    <xf numFmtId="0" fontId="32" fillId="22" borderId="75" xfId="3" applyNumberFormat="1" applyFont="1" applyFill="1" applyBorder="1" applyAlignment="1" applyProtection="1">
      <alignment horizontal="center" vertical="center" wrapText="1"/>
    </xf>
    <xf numFmtId="0" fontId="32" fillId="22" borderId="43" xfId="3" applyNumberFormat="1" applyFont="1" applyFill="1" applyBorder="1" applyAlignment="1" applyProtection="1">
      <alignment horizontal="center" vertical="center" wrapText="1"/>
    </xf>
    <xf numFmtId="0" fontId="32" fillId="22" borderId="76" xfId="3" applyNumberFormat="1" applyFont="1" applyFill="1" applyBorder="1" applyAlignment="1" applyProtection="1">
      <alignment horizontal="center" vertical="center" wrapText="1"/>
    </xf>
    <xf numFmtId="0" fontId="33" fillId="22" borderId="67" xfId="3" applyNumberFormat="1" applyFont="1" applyFill="1" applyBorder="1" applyAlignment="1" applyProtection="1">
      <alignment horizontal="center" vertical="center" wrapText="1"/>
    </xf>
    <xf numFmtId="0" fontId="33" fillId="22" borderId="68" xfId="3" applyNumberFormat="1" applyFont="1" applyFill="1" applyBorder="1" applyAlignment="1" applyProtection="1">
      <alignment horizontal="center" vertical="center" wrapText="1"/>
    </xf>
    <xf numFmtId="0" fontId="33" fillId="22" borderId="69" xfId="3" applyNumberFormat="1" applyFont="1" applyFill="1" applyBorder="1" applyAlignment="1" applyProtection="1">
      <alignment horizontal="center" vertical="center" wrapText="1"/>
    </xf>
    <xf numFmtId="0" fontId="33" fillId="22" borderId="72" xfId="3" applyNumberFormat="1" applyFont="1" applyFill="1" applyBorder="1" applyAlignment="1" applyProtection="1">
      <alignment horizontal="center" vertical="center" wrapText="1"/>
    </xf>
    <xf numFmtId="0" fontId="33" fillId="22" borderId="73" xfId="3" applyNumberFormat="1" applyFont="1" applyFill="1" applyBorder="1" applyAlignment="1" applyProtection="1">
      <alignment horizontal="center" vertical="center" wrapText="1"/>
    </xf>
    <xf numFmtId="0" fontId="33" fillId="22" borderId="74" xfId="3" applyNumberFormat="1" applyFont="1" applyFill="1" applyBorder="1" applyAlignment="1" applyProtection="1">
      <alignment horizontal="center" vertical="center" wrapText="1"/>
    </xf>
    <xf numFmtId="0" fontId="22" fillId="22" borderId="2" xfId="3" applyNumberFormat="1" applyFont="1" applyFill="1" applyBorder="1" applyAlignment="1" applyProtection="1">
      <alignment horizontal="left" vertical="top"/>
    </xf>
    <xf numFmtId="0" fontId="31" fillId="22" borderId="6" xfId="3" applyNumberFormat="1" applyFont="1" applyFill="1" applyBorder="1" applyAlignment="1" applyProtection="1">
      <alignment horizontal="center" vertical="center"/>
    </xf>
    <xf numFmtId="0" fontId="32" fillId="22" borderId="6" xfId="3" applyNumberFormat="1" applyFont="1" applyFill="1" applyBorder="1" applyAlignment="1" applyProtection="1">
      <alignment horizontal="left" vertical="center"/>
    </xf>
    <xf numFmtId="0" fontId="34" fillId="3" borderId="1" xfId="0" applyNumberFormat="1" applyFont="1" applyFill="1" applyBorder="1" applyAlignment="1" applyProtection="1">
      <alignment horizontal="left" vertical="top"/>
    </xf>
    <xf numFmtId="0" fontId="36" fillId="6" borderId="78" xfId="0" applyNumberFormat="1" applyFont="1" applyFill="1" applyBorder="1" applyAlignment="1" applyProtection="1">
      <alignment horizontal="center" vertical="center" wrapText="1"/>
    </xf>
    <xf numFmtId="0" fontId="36" fillId="7" borderId="78" xfId="0" applyNumberFormat="1" applyFont="1" applyFill="1" applyBorder="1" applyAlignment="1" applyProtection="1">
      <alignment horizontal="center" vertical="center" wrapText="1"/>
    </xf>
    <xf numFmtId="0" fontId="36" fillId="8" borderId="78" xfId="0" applyNumberFormat="1" applyFont="1" applyFill="1" applyBorder="1" applyAlignment="1" applyProtection="1">
      <alignment horizontal="center" vertical="center"/>
    </xf>
    <xf numFmtId="0" fontId="31" fillId="21" borderId="83" xfId="0" applyNumberFormat="1" applyFont="1" applyFill="1" applyBorder="1" applyAlignment="1" applyProtection="1">
      <alignment horizontal="center" vertical="center"/>
    </xf>
    <xf numFmtId="0" fontId="31" fillId="21" borderId="84" xfId="0" applyNumberFormat="1" applyFont="1" applyFill="1" applyBorder="1" applyAlignment="1" applyProtection="1">
      <alignment horizontal="center" vertical="center"/>
    </xf>
    <xf numFmtId="0" fontId="31" fillId="21" borderId="85" xfId="0" applyNumberFormat="1" applyFont="1" applyFill="1" applyBorder="1" applyAlignment="1" applyProtection="1">
      <alignment horizontal="center" vertical="center"/>
    </xf>
    <xf numFmtId="0" fontId="31" fillId="21" borderId="86" xfId="0" applyNumberFormat="1" applyFont="1" applyFill="1" applyBorder="1" applyAlignment="1" applyProtection="1">
      <alignment horizontal="center" vertical="center"/>
    </xf>
    <xf numFmtId="0" fontId="31" fillId="21" borderId="87" xfId="0" applyNumberFormat="1" applyFont="1" applyFill="1" applyBorder="1" applyAlignment="1" applyProtection="1">
      <alignment horizontal="center" vertical="center"/>
    </xf>
    <xf numFmtId="0" fontId="31" fillId="21" borderId="88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center" vertical="top"/>
    </xf>
    <xf numFmtId="0" fontId="39" fillId="5" borderId="1" xfId="0" applyNumberFormat="1" applyFont="1" applyFill="1" applyBorder="1" applyAlignment="1" applyProtection="1">
      <alignment horizontal="left" vertical="center"/>
    </xf>
    <xf numFmtId="0" fontId="36" fillId="9" borderId="78" xfId="0" applyNumberFormat="1" applyFont="1" applyFill="1" applyBorder="1" applyAlignment="1" applyProtection="1">
      <alignment horizontal="center" vertical="center"/>
    </xf>
    <xf numFmtId="0" fontId="31" fillId="21" borderId="6" xfId="0" applyNumberFormat="1" applyFont="1" applyFill="1" applyBorder="1" applyAlignment="1" applyProtection="1">
      <alignment horizontal="center" vertical="center"/>
    </xf>
    <xf numFmtId="0" fontId="33" fillId="22" borderId="6" xfId="0" applyNumberFormat="1" applyFont="1" applyFill="1" applyBorder="1" applyAlignment="1" applyProtection="1">
      <alignment horizontal="center" vertical="center"/>
    </xf>
    <xf numFmtId="0" fontId="31" fillId="21" borderId="6" xfId="0" applyNumberFormat="1" applyFont="1" applyFill="1" applyBorder="1" applyAlignment="1" applyProtection="1">
      <alignment horizontal="center" vertical="center" wrapText="1"/>
    </xf>
    <xf numFmtId="0" fontId="33" fillId="22" borderId="6" xfId="3" applyNumberFormat="1" applyFont="1" applyFill="1" applyBorder="1" applyAlignment="1" applyProtection="1">
      <alignment horizontal="center" vertical="center"/>
    </xf>
    <xf numFmtId="0" fontId="33" fillId="22" borderId="6" xfId="3" applyNumberFormat="1" applyFont="1" applyFill="1" applyBorder="1" applyAlignment="1" applyProtection="1">
      <alignment horizontal="left" vertical="center"/>
    </xf>
    <xf numFmtId="3" fontId="28" fillId="0" borderId="9" xfId="3" applyNumberFormat="1" applyFont="1" applyFill="1" applyBorder="1" applyAlignment="1" applyProtection="1">
      <alignment horizontal="right" vertical="center"/>
    </xf>
    <xf numFmtId="3" fontId="28" fillId="22" borderId="9" xfId="3" applyNumberFormat="1" applyFont="1" applyFill="1" applyBorder="1" applyAlignment="1" applyProtection="1">
      <alignment horizontal="right" vertical="center"/>
    </xf>
    <xf numFmtId="0" fontId="35" fillId="22" borderId="2" xfId="3" applyNumberFormat="1" applyFont="1" applyFill="1" applyBorder="1" applyAlignment="1" applyProtection="1">
      <alignment horizontal="center" vertical="top"/>
    </xf>
    <xf numFmtId="0" fontId="34" fillId="22" borderId="2" xfId="3" applyNumberFormat="1" applyFont="1" applyFill="1" applyBorder="1" applyAlignment="1" applyProtection="1">
      <alignment horizontal="left" vertical="top"/>
    </xf>
    <xf numFmtId="0" fontId="36" fillId="22" borderId="65" xfId="3" applyNumberFormat="1" applyFont="1" applyFill="1" applyBorder="1" applyAlignment="1" applyProtection="1">
      <alignment horizontal="center" vertical="center"/>
    </xf>
    <xf numFmtId="0" fontId="24" fillId="23" borderId="43" xfId="3" applyNumberFormat="1" applyFont="1" applyFill="1" applyBorder="1" applyAlignment="1" applyProtection="1">
      <alignment horizontal="center" vertical="center"/>
    </xf>
    <xf numFmtId="0" fontId="24" fillId="23" borderId="43" xfId="3" applyNumberFormat="1" applyFont="1" applyFill="1" applyBorder="1" applyAlignment="1" applyProtection="1">
      <alignment horizontal="left" vertical="center"/>
    </xf>
    <xf numFmtId="0" fontId="24" fillId="23" borderId="44" xfId="3" applyNumberFormat="1" applyFont="1" applyFill="1" applyBorder="1" applyAlignment="1" applyProtection="1">
      <alignment horizontal="center" vertical="center"/>
    </xf>
    <xf numFmtId="0" fontId="24" fillId="22" borderId="2" xfId="3" applyNumberFormat="1" applyFont="1" applyFill="1" applyBorder="1" applyAlignment="1" applyProtection="1">
      <alignment horizontal="left" vertical="center"/>
    </xf>
    <xf numFmtId="0" fontId="24" fillId="23" borderId="11" xfId="3" applyNumberFormat="1" applyFont="1" applyFill="1" applyBorder="1" applyAlignment="1" applyProtection="1">
      <alignment horizontal="left" vertical="center"/>
    </xf>
    <xf numFmtId="0" fontId="24" fillId="23" borderId="77" xfId="3" applyNumberFormat="1" applyFont="1" applyFill="1" applyBorder="1" applyAlignment="1" applyProtection="1">
      <alignment horizontal="center" vertical="center" wrapText="1"/>
    </xf>
    <xf numFmtId="0" fontId="24" fillId="23" borderId="73" xfId="3" applyNumberFormat="1" applyFont="1" applyFill="1" applyBorder="1" applyAlignment="1" applyProtection="1">
      <alignment horizontal="center" vertical="center" wrapText="1"/>
    </xf>
    <xf numFmtId="0" fontId="24" fillId="23" borderId="13" xfId="3" applyNumberFormat="1" applyFont="1" applyFill="1" applyBorder="1" applyAlignment="1" applyProtection="1">
      <alignment horizontal="center" vertical="center"/>
    </xf>
    <xf numFmtId="0" fontId="22" fillId="22" borderId="47" xfId="3" applyNumberFormat="1" applyFont="1" applyFill="1" applyBorder="1" applyAlignment="1" applyProtection="1">
      <alignment horizontal="left" vertical="top"/>
    </xf>
    <xf numFmtId="0" fontId="33" fillId="22" borderId="78" xfId="3" applyNumberFormat="1" applyFont="1" applyFill="1" applyBorder="1" applyAlignment="1" applyProtection="1">
      <alignment horizontal="center" vertical="center" wrapText="1"/>
    </xf>
    <xf numFmtId="0" fontId="35" fillId="22" borderId="2" xfId="3" applyNumberFormat="1" applyFont="1" applyFill="1" applyBorder="1" applyAlignment="1" applyProtection="1">
      <alignment horizontal="center" vertical="top" wrapText="1"/>
    </xf>
    <xf numFmtId="0" fontId="33" fillId="22" borderId="6" xfId="0" applyNumberFormat="1" applyFont="1" applyFill="1" applyBorder="1" applyAlignment="1" applyProtection="1">
      <alignment horizontal="left" vertical="center"/>
    </xf>
    <xf numFmtId="0" fontId="26" fillId="22" borderId="23" xfId="3" applyNumberFormat="1" applyFont="1" applyFill="1" applyBorder="1" applyAlignment="1" applyProtection="1">
      <alignment horizontal="center" vertical="center" wrapText="1"/>
    </xf>
    <xf numFmtId="0" fontId="24" fillId="23" borderId="43" xfId="3" applyNumberFormat="1" applyFont="1" applyFill="1" applyBorder="1" applyAlignment="1" applyProtection="1">
      <alignment horizontal="center" vertical="center" wrapText="1"/>
    </xf>
    <xf numFmtId="0" fontId="24" fillId="23" borderId="44" xfId="3" applyNumberFormat="1" applyFont="1" applyFill="1" applyBorder="1" applyAlignment="1" applyProtection="1">
      <alignment horizontal="center" vertical="center" wrapText="1"/>
    </xf>
    <xf numFmtId="0" fontId="25" fillId="23" borderId="50" xfId="3" applyNumberFormat="1" applyFont="1" applyFill="1" applyBorder="1" applyAlignment="1" applyProtection="1">
      <alignment horizontal="center" vertical="center"/>
    </xf>
    <xf numFmtId="0" fontId="24" fillId="23" borderId="48" xfId="3" applyNumberFormat="1" applyFont="1" applyFill="1" applyBorder="1" applyAlignment="1" applyProtection="1">
      <alignment horizontal="center" vertical="center" wrapText="1"/>
    </xf>
    <xf numFmtId="0" fontId="24" fillId="23" borderId="9" xfId="3" applyNumberFormat="1" applyFont="1" applyFill="1" applyBorder="1" applyAlignment="1" applyProtection="1">
      <alignment horizontal="center" vertical="center" wrapText="1"/>
    </xf>
    <xf numFmtId="0" fontId="25" fillId="23" borderId="49" xfId="3" applyNumberFormat="1" applyFont="1" applyFill="1" applyBorder="1" applyAlignment="1" applyProtection="1">
      <alignment horizontal="center" vertical="center" wrapText="1"/>
    </xf>
    <xf numFmtId="0" fontId="24" fillId="23" borderId="12" xfId="3" applyNumberFormat="1" applyFont="1" applyFill="1" applyBorder="1" applyAlignment="1" applyProtection="1">
      <alignment horizontal="center" vertical="center" wrapText="1"/>
    </xf>
    <xf numFmtId="0" fontId="24" fillId="23" borderId="13" xfId="3" applyNumberFormat="1" applyFont="1" applyFill="1" applyBorder="1" applyAlignment="1" applyProtection="1">
      <alignment horizontal="center" vertical="center" wrapText="1"/>
    </xf>
    <xf numFmtId="0" fontId="31" fillId="21" borderId="67" xfId="0" applyNumberFormat="1" applyFont="1" applyFill="1" applyBorder="1" applyAlignment="1" applyProtection="1">
      <alignment horizontal="center" vertical="center" wrapText="1"/>
    </xf>
    <xf numFmtId="0" fontId="31" fillId="21" borderId="69" xfId="0" applyNumberFormat="1" applyFont="1" applyFill="1" applyBorder="1" applyAlignment="1" applyProtection="1">
      <alignment horizontal="center" vertical="center" wrapText="1"/>
    </xf>
    <xf numFmtId="0" fontId="31" fillId="21" borderId="70" xfId="0" applyNumberFormat="1" applyFont="1" applyFill="1" applyBorder="1" applyAlignment="1" applyProtection="1">
      <alignment horizontal="center" vertical="center" wrapText="1"/>
    </xf>
    <xf numFmtId="0" fontId="31" fillId="21" borderId="71" xfId="0" applyNumberFormat="1" applyFont="1" applyFill="1" applyBorder="1" applyAlignment="1" applyProtection="1">
      <alignment horizontal="center" vertical="center" wrapText="1"/>
    </xf>
    <xf numFmtId="0" fontId="31" fillId="21" borderId="72" xfId="0" applyNumberFormat="1" applyFont="1" applyFill="1" applyBorder="1" applyAlignment="1" applyProtection="1">
      <alignment horizontal="center" vertical="center" wrapText="1"/>
    </xf>
    <xf numFmtId="0" fontId="31" fillId="21" borderId="74" xfId="0" applyNumberFormat="1" applyFont="1" applyFill="1" applyBorder="1" applyAlignment="1" applyProtection="1">
      <alignment horizontal="center" vertical="center" wrapText="1"/>
    </xf>
    <xf numFmtId="0" fontId="33" fillId="22" borderId="78" xfId="3" applyNumberFormat="1" applyFont="1" applyFill="1" applyBorder="1" applyAlignment="1" applyProtection="1">
      <alignment horizontal="center" vertical="center"/>
    </xf>
    <xf numFmtId="0" fontId="33" fillId="22" borderId="79" xfId="3" applyNumberFormat="1" applyFont="1" applyFill="1" applyBorder="1" applyAlignment="1" applyProtection="1">
      <alignment horizontal="center" vertical="center" wrapText="1"/>
    </xf>
    <xf numFmtId="0" fontId="33" fillId="22" borderId="80" xfId="3" applyNumberFormat="1" applyFont="1" applyFill="1" applyBorder="1" applyAlignment="1" applyProtection="1">
      <alignment horizontal="center" vertical="center" wrapText="1"/>
    </xf>
    <xf numFmtId="0" fontId="33" fillId="22" borderId="81" xfId="3" applyNumberFormat="1" applyFont="1" applyFill="1" applyBorder="1" applyAlignment="1" applyProtection="1">
      <alignment horizontal="center" vertical="center" wrapText="1"/>
    </xf>
    <xf numFmtId="0" fontId="36" fillId="22" borderId="2" xfId="3" applyNumberFormat="1" applyFont="1" applyFill="1" applyBorder="1" applyAlignment="1" applyProtection="1">
      <alignment horizontal="left" vertical="center"/>
    </xf>
    <xf numFmtId="0" fontId="36" fillId="22" borderId="3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 wrapText="1"/>
    </xf>
    <xf numFmtId="0" fontId="36" fillId="22" borderId="4" xfId="3" applyNumberFormat="1" applyFont="1" applyFill="1" applyBorder="1" applyAlignment="1" applyProtection="1">
      <alignment horizontal="center" vertical="center"/>
    </xf>
    <xf numFmtId="0" fontId="36" fillId="0" borderId="4" xfId="3" applyNumberFormat="1" applyFont="1" applyFill="1" applyBorder="1" applyAlignment="1" applyProtection="1">
      <alignment horizontal="center" vertical="center" wrapText="1"/>
    </xf>
    <xf numFmtId="0" fontId="36" fillId="0" borderId="5" xfId="3" applyNumberFormat="1" applyFont="1" applyFill="1" applyBorder="1" applyAlignment="1" applyProtection="1">
      <alignment horizontal="center" vertical="center"/>
    </xf>
    <xf numFmtId="0" fontId="36" fillId="0" borderId="6" xfId="3" applyNumberFormat="1" applyFont="1" applyFill="1" applyBorder="1" applyAlignment="1" applyProtection="1">
      <alignment horizontal="center" vertical="center" wrapText="1"/>
    </xf>
    <xf numFmtId="0" fontId="36" fillId="0" borderId="6" xfId="3" applyNumberFormat="1" applyFont="1" applyFill="1" applyBorder="1" applyAlignment="1" applyProtection="1">
      <alignment horizontal="center" vertical="center"/>
    </xf>
    <xf numFmtId="0" fontId="37" fillId="0" borderId="6" xfId="3" applyNumberFormat="1" applyFont="1" applyFill="1" applyBorder="1" applyAlignment="1" applyProtection="1">
      <alignment horizontal="center" vertical="center" wrapText="1"/>
    </xf>
    <xf numFmtId="3" fontId="28" fillId="0" borderId="61" xfId="3" applyNumberFormat="1" applyFont="1" applyFill="1" applyBorder="1" applyAlignment="1" applyProtection="1">
      <alignment horizontal="right" vertical="center"/>
    </xf>
    <xf numFmtId="3" fontId="28" fillId="0" borderId="62" xfId="3" applyNumberFormat="1" applyFont="1" applyFill="1" applyBorder="1" applyAlignment="1" applyProtection="1">
      <alignment horizontal="right" vertical="center"/>
    </xf>
    <xf numFmtId="0" fontId="1" fillId="22" borderId="9" xfId="0" applyNumberFormat="1" applyFont="1" applyFill="1" applyBorder="1" applyAlignment="1" applyProtection="1">
      <alignment horizontal="left" vertical="center" wrapText="1"/>
    </xf>
    <xf numFmtId="0" fontId="28" fillId="22" borderId="61" xfId="3" applyNumberFormat="1" applyFont="1" applyFill="1" applyBorder="1" applyAlignment="1" applyProtection="1">
      <alignment horizontal="left" vertical="center" wrapText="1"/>
    </xf>
    <xf numFmtId="0" fontId="28" fillId="22" borderId="62" xfId="3" applyNumberFormat="1" applyFont="1" applyFill="1" applyBorder="1" applyAlignment="1" applyProtection="1">
      <alignment horizontal="left" vertical="center" wrapText="1"/>
    </xf>
    <xf numFmtId="0" fontId="28" fillId="22" borderId="9" xfId="3" applyNumberFormat="1" applyFont="1" applyFill="1" applyBorder="1" applyAlignment="1" applyProtection="1">
      <alignment horizontal="left" vertical="center" wrapText="1"/>
    </xf>
    <xf numFmtId="0" fontId="2" fillId="22" borderId="2" xfId="3" applyNumberFormat="1" applyFont="1" applyFill="1" applyBorder="1" applyAlignment="1" applyProtection="1">
      <alignment horizontal="left" vertical="top"/>
    </xf>
    <xf numFmtId="0" fontId="36" fillId="22" borderId="2" xfId="3" applyNumberFormat="1" applyFont="1" applyFill="1" applyBorder="1" applyAlignment="1" applyProtection="1">
      <alignment horizontal="center" vertical="center"/>
    </xf>
    <xf numFmtId="0" fontId="2" fillId="0" borderId="2" xfId="3" applyNumberFormat="1" applyFont="1" applyFill="1" applyBorder="1" applyAlignment="1" applyProtection="1">
      <alignment horizontal="left" vertical="top"/>
    </xf>
    <xf numFmtId="0" fontId="44" fillId="22" borderId="6" xfId="0" applyNumberFormat="1" applyFont="1" applyFill="1" applyBorder="1" applyAlignment="1" applyProtection="1">
      <alignment horizontal="center" vertical="center" wrapText="1"/>
    </xf>
    <xf numFmtId="0" fontId="15" fillId="22" borderId="6" xfId="0" applyNumberFormat="1" applyFont="1" applyFill="1" applyBorder="1" applyAlignment="1" applyProtection="1">
      <alignment horizontal="center" vertical="center"/>
    </xf>
    <xf numFmtId="0" fontId="45" fillId="22" borderId="6" xfId="0" applyNumberFormat="1" applyFont="1" applyFill="1" applyBorder="1" applyAlignment="1" applyProtection="1">
      <alignment horizontal="left" vertical="center"/>
    </xf>
    <xf numFmtId="0" fontId="15" fillId="22" borderId="78" xfId="0" applyNumberFormat="1" applyFont="1" applyFill="1" applyBorder="1" applyAlignment="1" applyProtection="1">
      <alignment horizontal="center" vertical="center"/>
    </xf>
    <xf numFmtId="0" fontId="45" fillId="22" borderId="78" xfId="0" applyNumberFormat="1" applyFont="1" applyFill="1" applyBorder="1" applyAlignment="1" applyProtection="1">
      <alignment horizontal="center" vertical="center"/>
    </xf>
    <xf numFmtId="0" fontId="45" fillId="22" borderId="6" xfId="0" applyNumberFormat="1" applyFont="1" applyFill="1" applyBorder="1" applyAlignment="1" applyProtection="1">
      <alignment horizontal="center" vertical="center"/>
    </xf>
    <xf numFmtId="0" fontId="1" fillId="22" borderId="98" xfId="3" applyNumberFormat="1" applyFont="1" applyFill="1" applyBorder="1" applyAlignment="1" applyProtection="1">
      <alignment horizontal="left" vertical="center" wrapText="1"/>
    </xf>
    <xf numFmtId="0" fontId="1" fillId="22" borderId="99" xfId="3" applyNumberFormat="1" applyFont="1" applyFill="1" applyBorder="1" applyAlignment="1" applyProtection="1">
      <alignment horizontal="left" vertical="center" wrapText="1"/>
    </xf>
    <xf numFmtId="0" fontId="4" fillId="22" borderId="2" xfId="3" applyNumberFormat="1" applyFont="1" applyFill="1" applyBorder="1" applyAlignment="1" applyProtection="1">
      <alignment horizontal="center" vertical="center"/>
    </xf>
    <xf numFmtId="0" fontId="4" fillId="24" borderId="2" xfId="3" applyNumberFormat="1" applyFont="1" applyFill="1" applyBorder="1" applyAlignment="1" applyProtection="1">
      <alignment horizontal="left" vertical="top"/>
    </xf>
    <xf numFmtId="0" fontId="5" fillId="23" borderId="90" xfId="3" applyNumberFormat="1" applyFont="1" applyFill="1" applyBorder="1" applyAlignment="1" applyProtection="1">
      <alignment horizontal="center" vertical="center" wrapText="1"/>
    </xf>
    <xf numFmtId="0" fontId="5" fillId="23" borderId="90" xfId="3" applyNumberFormat="1" applyFont="1" applyFill="1" applyBorder="1" applyAlignment="1" applyProtection="1">
      <alignment horizontal="center" vertical="center"/>
    </xf>
    <xf numFmtId="0" fontId="5" fillId="23" borderId="91" xfId="3" applyNumberFormat="1" applyFont="1" applyFill="1" applyBorder="1" applyAlignment="1" applyProtection="1">
      <alignment horizontal="center" vertical="center"/>
    </xf>
    <xf numFmtId="0" fontId="5" fillId="23" borderId="92" xfId="3" applyNumberFormat="1" applyFont="1" applyFill="1" applyBorder="1" applyAlignment="1" applyProtection="1">
      <alignment horizontal="center" vertical="center"/>
    </xf>
    <xf numFmtId="0" fontId="5" fillId="23" borderId="101" xfId="3" applyNumberFormat="1" applyFont="1" applyFill="1" applyBorder="1" applyAlignment="1" applyProtection="1">
      <alignment horizontal="center" vertical="center" wrapText="1"/>
    </xf>
    <xf numFmtId="0" fontId="5" fillId="23" borderId="101" xfId="3" applyNumberFormat="1" applyFont="1" applyFill="1" applyBorder="1" applyAlignment="1" applyProtection="1">
      <alignment horizontal="center" vertical="center"/>
    </xf>
    <xf numFmtId="0" fontId="5" fillId="23" borderId="102" xfId="3" applyNumberFormat="1" applyFont="1" applyFill="1" applyBorder="1" applyAlignment="1" applyProtection="1">
      <alignment horizontal="center" vertical="center"/>
    </xf>
    <xf numFmtId="0" fontId="5" fillId="23" borderId="103" xfId="3" applyNumberFormat="1" applyFont="1" applyFill="1" applyBorder="1" applyAlignment="1" applyProtection="1">
      <alignment horizontal="center" vertical="center"/>
    </xf>
    <xf numFmtId="0" fontId="1" fillId="22" borderId="105" xfId="3" applyNumberFormat="1" applyFont="1" applyFill="1" applyBorder="1" applyAlignment="1" applyProtection="1">
      <alignment horizontal="left" vertical="center" wrapText="1"/>
    </xf>
    <xf numFmtId="0" fontId="1" fillId="22" borderId="106" xfId="3" applyNumberFormat="1" applyFont="1" applyFill="1" applyBorder="1" applyAlignment="1" applyProtection="1">
      <alignment horizontal="left" vertical="center" wrapText="1"/>
    </xf>
    <xf numFmtId="0" fontId="6" fillId="22" borderId="94" xfId="3" applyNumberFormat="1" applyFont="1" applyFill="1" applyBorder="1" applyAlignment="1" applyProtection="1">
      <alignment horizontal="center" vertical="center"/>
    </xf>
    <xf numFmtId="0" fontId="6" fillId="22" borderId="56" xfId="3" applyNumberFormat="1" applyFont="1" applyFill="1" applyBorder="1" applyAlignment="1" applyProtection="1">
      <alignment horizontal="center" vertical="center"/>
    </xf>
    <xf numFmtId="0" fontId="6" fillId="22" borderId="57" xfId="3" applyNumberFormat="1" applyFont="1" applyFill="1" applyBorder="1" applyAlignment="1" applyProtection="1">
      <alignment horizontal="center" vertical="center"/>
    </xf>
    <xf numFmtId="0" fontId="6" fillId="22" borderId="95" xfId="3" applyNumberFormat="1" applyFont="1" applyFill="1" applyBorder="1" applyAlignment="1" applyProtection="1">
      <alignment horizontal="center" vertical="center"/>
    </xf>
    <xf numFmtId="0" fontId="9" fillId="22" borderId="60" xfId="3" applyNumberFormat="1" applyFont="1" applyFill="1" applyBorder="1" applyAlignment="1" applyProtection="1">
      <alignment horizontal="left" vertical="center"/>
    </xf>
    <xf numFmtId="0" fontId="9" fillId="22" borderId="96" xfId="3" applyNumberFormat="1" applyFont="1" applyFill="1" applyBorder="1" applyAlignment="1" applyProtection="1">
      <alignment horizontal="left" vertical="center"/>
    </xf>
    <xf numFmtId="0" fontId="14" fillId="21" borderId="6" xfId="0" applyNumberFormat="1" applyFont="1" applyFill="1" applyBorder="1" applyAlignment="1" applyProtection="1">
      <alignment horizontal="center" vertical="center"/>
    </xf>
    <xf numFmtId="0" fontId="14" fillId="21" borderId="6" xfId="0" applyNumberFormat="1" applyFont="1" applyFill="1" applyBorder="1" applyAlignment="1" applyProtection="1">
      <alignment horizontal="center" vertical="center" wrapText="1"/>
    </xf>
    <xf numFmtId="0" fontId="11" fillId="22" borderId="107" xfId="3" applyNumberFormat="1" applyFont="1" applyFill="1" applyBorder="1" applyAlignment="1" applyProtection="1">
      <alignment horizontal="center" vertical="center"/>
    </xf>
    <xf numFmtId="0" fontId="11" fillId="22" borderId="78" xfId="3" applyNumberFormat="1" applyFont="1" applyFill="1" applyBorder="1" applyAlignment="1" applyProtection="1">
      <alignment horizontal="center" vertical="center"/>
    </xf>
    <xf numFmtId="0" fontId="12" fillId="22" borderId="78" xfId="3" applyNumberFormat="1" applyFont="1" applyFill="1" applyBorder="1" applyAlignment="1" applyProtection="1">
      <alignment horizontal="left" vertical="center"/>
    </xf>
    <xf numFmtId="0" fontId="12" fillId="22" borderId="108" xfId="3" applyNumberFormat="1" applyFont="1" applyFill="1" applyBorder="1" applyAlignment="1" applyProtection="1">
      <alignment horizontal="left" vertical="center"/>
    </xf>
    <xf numFmtId="0" fontId="9" fillId="22" borderId="78" xfId="3" applyNumberFormat="1" applyFont="1" applyFill="1" applyBorder="1" applyAlignment="1" applyProtection="1">
      <alignment horizontal="left" vertical="center"/>
    </xf>
    <xf numFmtId="0" fontId="9" fillId="22" borderId="108" xfId="3" applyNumberFormat="1" applyFont="1" applyFill="1" applyBorder="1" applyAlignment="1" applyProtection="1">
      <alignment horizontal="left" vertical="center"/>
    </xf>
    <xf numFmtId="0" fontId="15" fillId="22" borderId="6" xfId="3" applyNumberFormat="1" applyFont="1" applyFill="1" applyBorder="1" applyAlignment="1" applyProtection="1">
      <alignment horizontal="center" vertical="center"/>
    </xf>
    <xf numFmtId="0" fontId="15" fillId="22" borderId="6" xfId="3" applyNumberFormat="1" applyFont="1" applyFill="1" applyBorder="1" applyAlignment="1" applyProtection="1">
      <alignment horizontal="left" vertical="center"/>
    </xf>
  </cellXfs>
  <cellStyles count="5">
    <cellStyle name="Comma" xfId="1" builtinId="3"/>
    <cellStyle name="Normal" xfId="0" builtinId="0"/>
    <cellStyle name="Normal 2" xfId="3"/>
    <cellStyle name="Normal 6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O46"/>
  <sheetViews>
    <sheetView workbookViewId="0">
      <selection activeCell="J12" sqref="J12"/>
    </sheetView>
  </sheetViews>
  <sheetFormatPr defaultRowHeight="15"/>
  <cols>
    <col min="1" max="2" width="3.28515625" style="14" customWidth="1"/>
    <col min="3" max="3" width="11.7109375" style="14" customWidth="1"/>
    <col min="4" max="4" width="51.7109375" style="14" customWidth="1"/>
    <col min="5" max="5" width="16.28515625" style="14" customWidth="1"/>
    <col min="6" max="6" width="11.140625" style="14" customWidth="1"/>
    <col min="7" max="7" width="16.28515625" style="14" customWidth="1"/>
    <col min="8" max="8" width="11.140625" style="14" customWidth="1"/>
    <col min="9" max="9" width="16.28515625" style="14" customWidth="1"/>
    <col min="10" max="10" width="11.140625" style="14" customWidth="1"/>
    <col min="11" max="11" width="15.85546875" style="14" customWidth="1"/>
    <col min="12" max="12" width="16.28515625" style="14" customWidth="1"/>
    <col min="13" max="13" width="11.140625" style="14" customWidth="1"/>
    <col min="14" max="14" width="15" style="14" customWidth="1"/>
    <col min="15" max="15" width="11.7109375" style="14" customWidth="1"/>
    <col min="16" max="16384" width="9.140625" style="14"/>
  </cols>
  <sheetData>
    <row r="1" spans="1:15">
      <c r="A1" s="12"/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>
      <c r="A2" s="12"/>
      <c r="B2" s="300" t="s">
        <v>39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</row>
    <row r="3" spans="1:15">
      <c r="A3" s="12"/>
      <c r="B3" s="301" t="s">
        <v>252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</row>
    <row r="4" spans="1:15" ht="15.75" thickBot="1">
      <c r="A4" s="12"/>
      <c r="B4" s="302" t="s">
        <v>40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5" spans="1:15" ht="15.75" thickTop="1">
      <c r="A5" s="13"/>
      <c r="B5" s="303" t="s">
        <v>41</v>
      </c>
      <c r="C5" s="303"/>
      <c r="D5" s="304"/>
      <c r="E5" s="304"/>
      <c r="F5" s="304"/>
      <c r="G5" s="305" t="s">
        <v>42</v>
      </c>
      <c r="H5" s="305"/>
      <c r="I5" s="305"/>
      <c r="J5" s="305"/>
      <c r="K5" s="306"/>
      <c r="L5" s="306"/>
      <c r="M5" s="306"/>
      <c r="N5" s="306"/>
      <c r="O5" s="306"/>
    </row>
    <row r="6" spans="1:15" ht="15.75" thickBot="1">
      <c r="A6" s="12"/>
      <c r="B6" s="310" t="s">
        <v>43</v>
      </c>
      <c r="C6" s="310"/>
      <c r="D6" s="310"/>
      <c r="E6" s="311" t="s">
        <v>44</v>
      </c>
      <c r="F6" s="311"/>
      <c r="G6" s="311"/>
      <c r="H6" s="311"/>
      <c r="I6" s="311"/>
      <c r="J6" s="311"/>
      <c r="K6" s="311"/>
      <c r="L6" s="311"/>
      <c r="M6" s="311"/>
      <c r="N6" s="311"/>
      <c r="O6" s="311"/>
    </row>
    <row r="7" spans="1:15" ht="19.5" thickTop="1" thickBot="1">
      <c r="A7" s="12"/>
      <c r="B7" s="310"/>
      <c r="C7" s="310"/>
      <c r="D7" s="310"/>
      <c r="E7" s="312" t="s">
        <v>247</v>
      </c>
      <c r="F7" s="312"/>
      <c r="G7" s="312" t="s">
        <v>4</v>
      </c>
      <c r="H7" s="312"/>
      <c r="I7" s="312" t="s">
        <v>4</v>
      </c>
      <c r="J7" s="312"/>
      <c r="K7" s="16" t="s">
        <v>4</v>
      </c>
      <c r="L7" s="313" t="s">
        <v>4</v>
      </c>
      <c r="M7" s="313"/>
      <c r="N7" s="314" t="s">
        <v>45</v>
      </c>
      <c r="O7" s="315" t="s">
        <v>46</v>
      </c>
    </row>
    <row r="8" spans="1:15" ht="37.5" thickTop="1" thickBot="1">
      <c r="A8" s="12"/>
      <c r="B8" s="310"/>
      <c r="C8" s="310"/>
      <c r="D8" s="310"/>
      <c r="E8" s="17" t="s">
        <v>47</v>
      </c>
      <c r="F8" s="18" t="s">
        <v>48</v>
      </c>
      <c r="G8" s="19" t="s">
        <v>248</v>
      </c>
      <c r="H8" s="20" t="s">
        <v>48</v>
      </c>
      <c r="I8" s="19" t="s">
        <v>249</v>
      </c>
      <c r="J8" s="20" t="s">
        <v>48</v>
      </c>
      <c r="K8" s="21" t="s">
        <v>49</v>
      </c>
      <c r="L8" s="19" t="s">
        <v>50</v>
      </c>
      <c r="M8" s="20" t="s">
        <v>48</v>
      </c>
      <c r="N8" s="314"/>
      <c r="O8" s="315"/>
    </row>
    <row r="9" spans="1:15" ht="16.5" thickTop="1" thickBot="1">
      <c r="A9" s="12"/>
      <c r="B9" s="310"/>
      <c r="C9" s="310"/>
      <c r="D9" s="310"/>
      <c r="E9" s="22" t="s">
        <v>51</v>
      </c>
      <c r="F9" s="22" t="s">
        <v>52</v>
      </c>
      <c r="G9" s="22" t="s">
        <v>53</v>
      </c>
      <c r="H9" s="22" t="s">
        <v>54</v>
      </c>
      <c r="I9" s="22" t="s">
        <v>55</v>
      </c>
      <c r="J9" s="22" t="s">
        <v>56</v>
      </c>
      <c r="K9" s="22" t="s">
        <v>57</v>
      </c>
      <c r="L9" s="22" t="s">
        <v>58</v>
      </c>
      <c r="M9" s="22" t="s">
        <v>59</v>
      </c>
      <c r="N9" s="22" t="s">
        <v>60</v>
      </c>
      <c r="O9" s="23" t="s">
        <v>61</v>
      </c>
    </row>
    <row r="10" spans="1:15" ht="15.75" thickTop="1">
      <c r="A10" s="12"/>
      <c r="B10" s="307" t="s">
        <v>62</v>
      </c>
      <c r="C10" s="307"/>
      <c r="D10" s="307"/>
      <c r="E10" s="24"/>
      <c r="F10" s="25"/>
      <c r="G10" s="24"/>
      <c r="H10" s="25"/>
      <c r="I10" s="24"/>
      <c r="J10" s="25"/>
      <c r="K10" s="26"/>
      <c r="L10" s="24"/>
      <c r="M10" s="25"/>
      <c r="N10" s="24"/>
      <c r="O10" s="27"/>
    </row>
    <row r="11" spans="1:15">
      <c r="A11" s="12"/>
      <c r="B11" s="308" t="s">
        <v>63</v>
      </c>
      <c r="C11" s="308"/>
      <c r="D11" s="29" t="s">
        <v>64</v>
      </c>
      <c r="E11" s="24"/>
      <c r="F11" s="25"/>
      <c r="G11" s="24"/>
      <c r="H11" s="25"/>
      <c r="I11" s="24"/>
      <c r="J11" s="25"/>
      <c r="K11" s="30"/>
      <c r="L11" s="24"/>
      <c r="M11" s="25"/>
      <c r="N11" s="24"/>
      <c r="O11" s="27"/>
    </row>
    <row r="12" spans="1:15">
      <c r="A12" s="12"/>
      <c r="B12" s="309" t="s">
        <v>214</v>
      </c>
      <c r="C12" s="309"/>
      <c r="D12" s="146" t="s">
        <v>215</v>
      </c>
      <c r="E12" s="32"/>
      <c r="F12" s="33">
        <v>1</v>
      </c>
      <c r="G12" s="32"/>
      <c r="H12" s="33">
        <v>1</v>
      </c>
      <c r="I12" s="32"/>
      <c r="J12" s="33">
        <v>1</v>
      </c>
      <c r="K12" s="32">
        <f>SUM(I12-G12)</f>
        <v>0</v>
      </c>
      <c r="L12" s="32"/>
      <c r="M12" s="33">
        <v>1</v>
      </c>
      <c r="N12" s="32">
        <f>SUM(I12-L12)</f>
        <v>0</v>
      </c>
      <c r="O12" s="34" t="e">
        <f>SUM(L12/I12)</f>
        <v>#DIV/0!</v>
      </c>
    </row>
    <row r="13" spans="1:15" ht="25.5">
      <c r="A13" s="12"/>
      <c r="B13" s="317"/>
      <c r="C13" s="317"/>
      <c r="D13" s="35" t="s">
        <v>65</v>
      </c>
      <c r="E13" s="36">
        <f>E12</f>
        <v>0</v>
      </c>
      <c r="F13" s="37">
        <f t="shared" ref="F13:O13" si="0">F12</f>
        <v>1</v>
      </c>
      <c r="G13" s="36">
        <f t="shared" si="0"/>
        <v>0</v>
      </c>
      <c r="H13" s="37">
        <f t="shared" si="0"/>
        <v>1</v>
      </c>
      <c r="I13" s="36">
        <f t="shared" si="0"/>
        <v>0</v>
      </c>
      <c r="J13" s="37">
        <f t="shared" si="0"/>
        <v>1</v>
      </c>
      <c r="K13" s="36">
        <f t="shared" si="0"/>
        <v>0</v>
      </c>
      <c r="L13" s="36">
        <f t="shared" si="0"/>
        <v>0</v>
      </c>
      <c r="M13" s="37">
        <f t="shared" si="0"/>
        <v>1</v>
      </c>
      <c r="N13" s="36">
        <f t="shared" si="0"/>
        <v>0</v>
      </c>
      <c r="O13" s="37" t="e">
        <f t="shared" si="0"/>
        <v>#DIV/0!</v>
      </c>
    </row>
    <row r="14" spans="1:15">
      <c r="A14" s="12"/>
      <c r="B14" s="317"/>
      <c r="C14" s="317"/>
      <c r="D14" s="35" t="s">
        <v>66</v>
      </c>
      <c r="E14" s="38">
        <v>0</v>
      </c>
      <c r="F14" s="36"/>
      <c r="G14" s="38"/>
      <c r="H14" s="36"/>
      <c r="I14" s="38"/>
      <c r="J14" s="36"/>
      <c r="K14" s="38"/>
      <c r="L14" s="38">
        <v>0</v>
      </c>
      <c r="M14" s="36"/>
      <c r="N14" s="38"/>
      <c r="O14" s="39"/>
    </row>
    <row r="15" spans="1:15" ht="15.75" thickBot="1">
      <c r="A15" s="12"/>
      <c r="B15" s="317"/>
      <c r="C15" s="317"/>
      <c r="D15" s="35" t="s">
        <v>67</v>
      </c>
      <c r="E15" s="36">
        <f>E14+E13</f>
        <v>0</v>
      </c>
      <c r="F15" s="36"/>
      <c r="G15" s="38"/>
      <c r="H15" s="36"/>
      <c r="I15" s="38"/>
      <c r="J15" s="36"/>
      <c r="K15" s="38"/>
      <c r="L15" s="36">
        <f>L14+L13</f>
        <v>0</v>
      </c>
      <c r="M15" s="36"/>
      <c r="N15" s="38"/>
      <c r="O15" s="39"/>
    </row>
    <row r="16" spans="1:15" ht="15.75" thickTop="1">
      <c r="A16" s="12"/>
      <c r="B16" s="318" t="s">
        <v>68</v>
      </c>
      <c r="C16" s="318"/>
      <c r="D16" s="318"/>
      <c r="E16" s="40"/>
      <c r="F16" s="41"/>
      <c r="G16" s="40"/>
      <c r="H16" s="41"/>
      <c r="I16" s="40"/>
      <c r="J16" s="41"/>
      <c r="K16" s="42"/>
      <c r="L16" s="40"/>
      <c r="M16" s="41"/>
      <c r="N16" s="40"/>
      <c r="O16" s="43"/>
    </row>
    <row r="17" spans="1:15">
      <c r="A17" s="12"/>
      <c r="B17" s="308" t="s">
        <v>69</v>
      </c>
      <c r="C17" s="308"/>
      <c r="D17" s="29" t="s">
        <v>64</v>
      </c>
      <c r="E17" s="24"/>
      <c r="F17" s="25"/>
      <c r="G17" s="24"/>
      <c r="H17" s="25"/>
      <c r="I17" s="24"/>
      <c r="J17" s="25"/>
      <c r="K17" s="30"/>
      <c r="L17" s="24"/>
      <c r="M17" s="25"/>
      <c r="N17" s="24"/>
      <c r="O17" s="27"/>
    </row>
    <row r="18" spans="1:15">
      <c r="A18" s="12"/>
      <c r="B18" s="316" t="s">
        <v>9</v>
      </c>
      <c r="C18" s="316"/>
      <c r="D18" s="45" t="s">
        <v>70</v>
      </c>
      <c r="E18" s="132">
        <v>344763412</v>
      </c>
      <c r="F18" s="176">
        <f>SUM(E18/E35)</f>
        <v>0.69544075341444944</v>
      </c>
      <c r="G18" s="289">
        <v>370000000</v>
      </c>
      <c r="H18" s="176">
        <f>G18/G33</f>
        <v>0.80998248686514884</v>
      </c>
      <c r="I18" s="179">
        <v>345009464</v>
      </c>
      <c r="J18" s="176">
        <f>SUM(I18/I33)</f>
        <v>0.70779737394518671</v>
      </c>
      <c r="K18" s="299">
        <f>SUM(I18-G18)</f>
        <v>-24990536</v>
      </c>
      <c r="L18" s="179">
        <v>345009464</v>
      </c>
      <c r="M18" s="176">
        <f>SUM(L18/L35)</f>
        <v>0.73039004423791865</v>
      </c>
      <c r="N18" s="228">
        <f>SUM(I18-L18)</f>
        <v>0</v>
      </c>
      <c r="O18" s="234">
        <f>SUM(L18/I18)</f>
        <v>1</v>
      </c>
    </row>
    <row r="19" spans="1:15">
      <c r="A19" s="12"/>
      <c r="B19" s="316" t="s">
        <v>10</v>
      </c>
      <c r="C19" s="316"/>
      <c r="D19" s="45" t="s">
        <v>71</v>
      </c>
      <c r="E19" s="132">
        <v>41745230</v>
      </c>
      <c r="F19" s="176">
        <f>SUM(E19/E35)</f>
        <v>8.4206540462766627E-2</v>
      </c>
      <c r="G19" s="289">
        <v>51800000</v>
      </c>
      <c r="H19" s="176">
        <f>G19/G33</f>
        <v>0.11339754816112084</v>
      </c>
      <c r="I19" s="179">
        <v>45163747</v>
      </c>
      <c r="J19" s="176">
        <f>SUM(I19/I33)</f>
        <v>9.2654796055463576E-2</v>
      </c>
      <c r="K19" s="299">
        <f t="shared" ref="K19:K24" si="1">SUM(I19-G19)</f>
        <v>-6636253</v>
      </c>
      <c r="L19" s="179">
        <v>45163747</v>
      </c>
      <c r="M19" s="176">
        <f>L19/L35</f>
        <v>9.561230809969945E-2</v>
      </c>
      <c r="N19" s="228">
        <f t="shared" ref="N19:N24" si="2">SUM(I19-L19)</f>
        <v>0</v>
      </c>
      <c r="O19" s="234">
        <f>SUM(L19/I19)</f>
        <v>1</v>
      </c>
    </row>
    <row r="20" spans="1:15">
      <c r="A20" s="12"/>
      <c r="B20" s="316" t="s">
        <v>11</v>
      </c>
      <c r="C20" s="316"/>
      <c r="D20" s="45" t="s">
        <v>72</v>
      </c>
      <c r="E20" s="132">
        <v>78378768</v>
      </c>
      <c r="F20" s="176">
        <f>SUM(E20/E35)</f>
        <v>0.15810201306864993</v>
      </c>
      <c r="G20" s="289">
        <v>33000000</v>
      </c>
      <c r="H20" s="176">
        <f>G20/G33</f>
        <v>7.2241681260945712E-2</v>
      </c>
      <c r="I20" s="179">
        <v>75800000</v>
      </c>
      <c r="J20" s="176">
        <f>SUM(I20/I33)</f>
        <v>0.15550599778632493</v>
      </c>
      <c r="K20" s="299">
        <f>SUM(I20-G20)</f>
        <v>42800000</v>
      </c>
      <c r="L20" s="179">
        <v>75660576</v>
      </c>
      <c r="M20" s="176">
        <f>L20/L35</f>
        <v>0.16017453785472507</v>
      </c>
      <c r="N20" s="228">
        <f>SUM(I20-L20)</f>
        <v>139424</v>
      </c>
      <c r="O20" s="234">
        <f>SUM(L20/I20)</f>
        <v>0.99816063324538262</v>
      </c>
    </row>
    <row r="21" spans="1:15">
      <c r="A21" s="12"/>
      <c r="B21" s="316" t="s">
        <v>12</v>
      </c>
      <c r="C21" s="316"/>
      <c r="D21" s="45" t="s">
        <v>73</v>
      </c>
      <c r="E21" s="132">
        <v>0</v>
      </c>
      <c r="F21" s="176">
        <v>0</v>
      </c>
      <c r="G21" s="289">
        <v>0</v>
      </c>
      <c r="H21" s="299">
        <v>0</v>
      </c>
      <c r="I21" s="179"/>
      <c r="J21" s="299">
        <v>0</v>
      </c>
      <c r="K21" s="299">
        <f>SUM(I21-G21)</f>
        <v>0</v>
      </c>
      <c r="L21" s="179">
        <v>0</v>
      </c>
      <c r="M21" s="228">
        <v>0</v>
      </c>
      <c r="N21" s="228">
        <f>SUM(I21-L21)</f>
        <v>0</v>
      </c>
      <c r="O21" s="234"/>
    </row>
    <row r="22" spans="1:15">
      <c r="A22" s="12"/>
      <c r="B22" s="316" t="s">
        <v>13</v>
      </c>
      <c r="C22" s="316"/>
      <c r="D22" s="45" t="s">
        <v>74</v>
      </c>
      <c r="E22" s="132">
        <v>0</v>
      </c>
      <c r="F22" s="176">
        <v>0</v>
      </c>
      <c r="G22" s="289">
        <v>0</v>
      </c>
      <c r="H22" s="299">
        <v>0</v>
      </c>
      <c r="I22" s="179">
        <v>0</v>
      </c>
      <c r="J22" s="299">
        <v>0</v>
      </c>
      <c r="K22" s="299">
        <f t="shared" si="1"/>
        <v>0</v>
      </c>
      <c r="L22" s="179">
        <v>0</v>
      </c>
      <c r="M22" s="228">
        <v>0</v>
      </c>
      <c r="N22" s="228">
        <f t="shared" si="2"/>
        <v>0</v>
      </c>
      <c r="O22" s="234"/>
    </row>
    <row r="23" spans="1:15">
      <c r="A23" s="12"/>
      <c r="B23" s="316" t="s">
        <v>14</v>
      </c>
      <c r="C23" s="316"/>
      <c r="D23" s="45" t="s">
        <v>75</v>
      </c>
      <c r="E23" s="132">
        <v>0</v>
      </c>
      <c r="F23" s="176">
        <v>0</v>
      </c>
      <c r="G23" s="289">
        <v>0</v>
      </c>
      <c r="H23" s="299">
        <v>0</v>
      </c>
      <c r="I23" s="179">
        <v>0</v>
      </c>
      <c r="J23" s="299">
        <v>0</v>
      </c>
      <c r="K23" s="299">
        <f t="shared" si="1"/>
        <v>0</v>
      </c>
      <c r="L23" s="179">
        <v>0</v>
      </c>
      <c r="M23" s="228">
        <v>0</v>
      </c>
      <c r="N23" s="228">
        <f t="shared" si="2"/>
        <v>0</v>
      </c>
      <c r="O23" s="234"/>
    </row>
    <row r="24" spans="1:15">
      <c r="A24" s="12"/>
      <c r="B24" s="316" t="s">
        <v>15</v>
      </c>
      <c r="C24" s="316"/>
      <c r="D24" s="45" t="s">
        <v>76</v>
      </c>
      <c r="E24" s="132">
        <v>499200</v>
      </c>
      <c r="F24" s="176">
        <f>SUM(E24/E35)</f>
        <v>1.0069630709667451E-3</v>
      </c>
      <c r="G24" s="289">
        <v>0</v>
      </c>
      <c r="H24" s="238">
        <f>G24/G33</f>
        <v>0</v>
      </c>
      <c r="I24" s="179">
        <v>976890</v>
      </c>
      <c r="J24" s="299">
        <f>SUM(I24/I33)</f>
        <v>2.0041194482517542E-3</v>
      </c>
      <c r="K24" s="299">
        <f t="shared" si="1"/>
        <v>976890</v>
      </c>
      <c r="L24" s="179">
        <v>976890</v>
      </c>
      <c r="M24" s="228">
        <v>0.1</v>
      </c>
      <c r="N24" s="228">
        <f t="shared" si="2"/>
        <v>0</v>
      </c>
      <c r="O24" s="234"/>
    </row>
    <row r="25" spans="1:15">
      <c r="A25" s="12"/>
      <c r="B25" s="316"/>
      <c r="C25" s="316"/>
      <c r="D25" s="50" t="s">
        <v>77</v>
      </c>
      <c r="E25" s="177">
        <f>SUM(E18:E24)</f>
        <v>465386610</v>
      </c>
      <c r="F25" s="178">
        <f>E25/E35</f>
        <v>0.93875627001683282</v>
      </c>
      <c r="G25" s="236">
        <f>SUM(G18:G24)</f>
        <v>454800000</v>
      </c>
      <c r="H25" s="178">
        <f>G25/G33</f>
        <v>0.99562171628721541</v>
      </c>
      <c r="I25" s="235">
        <f>SUM(I18:I24)</f>
        <v>466950101</v>
      </c>
      <c r="J25" s="178">
        <f>I25/I33</f>
        <v>0.95796228723522703</v>
      </c>
      <c r="K25" s="236">
        <f>SUM(K18:K24)</f>
        <v>12150101</v>
      </c>
      <c r="L25" s="177">
        <f>SUM(L18:L24)</f>
        <v>466810677</v>
      </c>
      <c r="M25" s="178">
        <f>L25/L35</f>
        <v>0.98824498050512255</v>
      </c>
      <c r="N25" s="235">
        <f>SUM(N18:N24)</f>
        <v>139424</v>
      </c>
      <c r="O25" s="237">
        <f>L25/I25</f>
        <v>0.99970141563370174</v>
      </c>
    </row>
    <row r="26" spans="1:15">
      <c r="A26" s="12"/>
      <c r="B26" s="316" t="s">
        <v>7</v>
      </c>
      <c r="C26" s="316"/>
      <c r="D26" s="45" t="s">
        <v>78</v>
      </c>
      <c r="E26" s="179">
        <v>0</v>
      </c>
      <c r="F26" s="132">
        <v>0</v>
      </c>
      <c r="G26" s="179">
        <v>0</v>
      </c>
      <c r="H26" s="299">
        <v>0</v>
      </c>
      <c r="I26" s="238">
        <v>3600000</v>
      </c>
      <c r="J26" s="299"/>
      <c r="K26" s="299">
        <f>SUM(I26-G26)</f>
        <v>3600000</v>
      </c>
      <c r="L26" s="179">
        <v>3600000</v>
      </c>
      <c r="M26" s="228">
        <v>0</v>
      </c>
      <c r="N26" s="238">
        <f>SUM(I26-L26)</f>
        <v>0</v>
      </c>
      <c r="O26" s="183">
        <v>0</v>
      </c>
    </row>
    <row r="27" spans="1:15">
      <c r="A27" s="12"/>
      <c r="B27" s="316" t="s">
        <v>8</v>
      </c>
      <c r="C27" s="316"/>
      <c r="D27" s="45" t="s">
        <v>79</v>
      </c>
      <c r="E27" s="179">
        <f>26009661+4351800</f>
        <v>30361461</v>
      </c>
      <c r="F27" s="176">
        <f>SUM(E27/E35)</f>
        <v>6.1243729983167197E-2</v>
      </c>
      <c r="G27" s="289">
        <v>2000000</v>
      </c>
      <c r="H27" s="176">
        <f>G27/G33</f>
        <v>4.3782837127845885E-3</v>
      </c>
      <c r="I27" s="238">
        <f>1952640+14938265</f>
        <v>16890905</v>
      </c>
      <c r="J27" s="176">
        <f>I27/I33</f>
        <v>3.4652203635079482E-2</v>
      </c>
      <c r="K27" s="299">
        <f>SUM(I27-G27)</f>
        <v>14890905</v>
      </c>
      <c r="L27" s="179">
        <v>1952640</v>
      </c>
      <c r="M27" s="228">
        <v>0</v>
      </c>
      <c r="N27" s="238">
        <f>SUM(I27-L27)</f>
        <v>14938265</v>
      </c>
      <c r="O27" s="240">
        <f>L27/I27</f>
        <v>0.11560304199212534</v>
      </c>
    </row>
    <row r="28" spans="1:15">
      <c r="A28" s="12"/>
      <c r="B28" s="316"/>
      <c r="C28" s="316"/>
      <c r="D28" s="50" t="s">
        <v>80</v>
      </c>
      <c r="E28" s="177">
        <f>SUM(E26:E27)</f>
        <v>30361461</v>
      </c>
      <c r="F28" s="178">
        <f>E28/E35</f>
        <v>6.1243729983167197E-2</v>
      </c>
      <c r="G28" s="53">
        <f>SUM(G26:G27)</f>
        <v>2000000</v>
      </c>
      <c r="H28" s="178">
        <f>G28/G33</f>
        <v>4.3782837127845885E-3</v>
      </c>
      <c r="I28" s="235">
        <f>SUM(I26:I27)</f>
        <v>20490905</v>
      </c>
      <c r="J28" s="235">
        <f t="shared" ref="J28:L28" si="3">SUM(J26:J27)</f>
        <v>3.4652203635079482E-2</v>
      </c>
      <c r="K28" s="235">
        <f t="shared" si="3"/>
        <v>18490905</v>
      </c>
      <c r="L28" s="235">
        <f t="shared" si="3"/>
        <v>5552640</v>
      </c>
      <c r="M28" s="236">
        <v>0</v>
      </c>
      <c r="N28" s="235">
        <f>SUM(N26:N27)</f>
        <v>14938265</v>
      </c>
      <c r="O28" s="241">
        <f>L28/I28</f>
        <v>0.27098071071043472</v>
      </c>
    </row>
    <row r="29" spans="1:15">
      <c r="A29" s="12"/>
      <c r="B29" s="316" t="s">
        <v>7</v>
      </c>
      <c r="C29" s="316"/>
      <c r="D29" s="45" t="s">
        <v>78</v>
      </c>
      <c r="E29" s="48">
        <v>0</v>
      </c>
      <c r="F29" s="46">
        <v>0</v>
      </c>
      <c r="G29" s="48">
        <v>0</v>
      </c>
      <c r="H29" s="299">
        <v>0</v>
      </c>
      <c r="I29" s="238">
        <v>0</v>
      </c>
      <c r="J29" s="299">
        <v>0</v>
      </c>
      <c r="K29" s="299">
        <f>SUM(I29-G29)</f>
        <v>0</v>
      </c>
      <c r="L29" s="179">
        <v>0</v>
      </c>
      <c r="M29" s="228">
        <v>0</v>
      </c>
      <c r="N29" s="238">
        <f>SUM(I29-L29)</f>
        <v>0</v>
      </c>
      <c r="O29" s="240">
        <v>0</v>
      </c>
    </row>
    <row r="30" spans="1:15">
      <c r="A30" s="12"/>
      <c r="B30" s="316" t="s">
        <v>8</v>
      </c>
      <c r="C30" s="316"/>
      <c r="D30" s="45" t="s">
        <v>79</v>
      </c>
      <c r="E30" s="48">
        <v>0</v>
      </c>
      <c r="F30" s="46">
        <v>0</v>
      </c>
      <c r="G30" s="48">
        <v>0</v>
      </c>
      <c r="H30" s="299">
        <v>0</v>
      </c>
      <c r="I30" s="238">
        <v>0</v>
      </c>
      <c r="J30" s="299">
        <v>0</v>
      </c>
      <c r="K30" s="299">
        <f>SUM(I30-G30)</f>
        <v>0</v>
      </c>
      <c r="L30" s="179">
        <v>0</v>
      </c>
      <c r="M30" s="228">
        <v>0</v>
      </c>
      <c r="N30" s="238">
        <f>SUM(I30-L30)</f>
        <v>0</v>
      </c>
      <c r="O30" s="240">
        <v>0</v>
      </c>
    </row>
    <row r="31" spans="1:15">
      <c r="A31" s="12"/>
      <c r="B31" s="316"/>
      <c r="C31" s="316"/>
      <c r="D31" s="50" t="s">
        <v>81</v>
      </c>
      <c r="E31" s="51">
        <v>0</v>
      </c>
      <c r="F31" s="53">
        <v>0</v>
      </c>
      <c r="G31" s="51">
        <v>0</v>
      </c>
      <c r="H31" s="236">
        <v>0</v>
      </c>
      <c r="I31" s="235">
        <v>0</v>
      </c>
      <c r="J31" s="236">
        <v>0</v>
      </c>
      <c r="K31" s="236">
        <v>0</v>
      </c>
      <c r="L31" s="177">
        <v>0</v>
      </c>
      <c r="M31" s="236">
        <v>0</v>
      </c>
      <c r="N31" s="235">
        <f>SUM(N29:N30)</f>
        <v>0</v>
      </c>
      <c r="O31" s="241">
        <v>0</v>
      </c>
    </row>
    <row r="32" spans="1:15">
      <c r="A32" s="12"/>
      <c r="B32" s="316"/>
      <c r="C32" s="316"/>
      <c r="D32" s="50" t="s">
        <v>82</v>
      </c>
      <c r="E32" s="51">
        <f>SUM(E29:E31)</f>
        <v>0</v>
      </c>
      <c r="F32" s="53"/>
      <c r="G32" s="53">
        <f>SUM(G28+G31)</f>
        <v>2000000</v>
      </c>
      <c r="H32" s="53">
        <f>G32/G33</f>
        <v>4.3782837127845885E-3</v>
      </c>
      <c r="I32" s="54">
        <f>SUM(I31+I28)</f>
        <v>20490905</v>
      </c>
      <c r="J32" s="54">
        <f t="shared" ref="J32:L32" si="4">SUM(J31+J28)</f>
        <v>3.4652203635079482E-2</v>
      </c>
      <c r="K32" s="54">
        <f t="shared" si="4"/>
        <v>18490905</v>
      </c>
      <c r="L32" s="235">
        <f t="shared" si="4"/>
        <v>5552640</v>
      </c>
      <c r="M32" s="53">
        <v>0</v>
      </c>
      <c r="N32" s="54">
        <f>SUM(N28+N31)</f>
        <v>14938265</v>
      </c>
      <c r="O32" s="242">
        <f>L32/I32</f>
        <v>0.27098071071043472</v>
      </c>
    </row>
    <row r="33" spans="1:15">
      <c r="A33" s="12"/>
      <c r="B33" s="316"/>
      <c r="C33" s="316"/>
      <c r="D33" s="50" t="s">
        <v>83</v>
      </c>
      <c r="E33" s="51">
        <f>SUM(E32+E28+E25)</f>
        <v>495748071</v>
      </c>
      <c r="F33" s="52">
        <f>E33/E35</f>
        <v>1</v>
      </c>
      <c r="G33" s="53">
        <f>SUM(G25+G32)</f>
        <v>456800000</v>
      </c>
      <c r="H33" s="52"/>
      <c r="I33" s="235">
        <f>SUM(I32+I25)</f>
        <v>487441006</v>
      </c>
      <c r="J33" s="52"/>
      <c r="K33" s="53">
        <f>SUM(K25+K32)</f>
        <v>30641006</v>
      </c>
      <c r="L33" s="177">
        <f>SUM(L25+L32)</f>
        <v>472363317</v>
      </c>
      <c r="M33" s="52">
        <f>L33/L35</f>
        <v>1</v>
      </c>
      <c r="N33" s="51">
        <f>SUM(N32+N25)</f>
        <v>15077689</v>
      </c>
      <c r="O33" s="55">
        <f>L33/I33</f>
        <v>0.96906766395439448</v>
      </c>
    </row>
    <row r="34" spans="1:15">
      <c r="A34" s="12"/>
      <c r="B34" s="316"/>
      <c r="C34" s="316"/>
      <c r="D34" s="50" t="s">
        <v>66</v>
      </c>
      <c r="E34" s="51">
        <v>0</v>
      </c>
      <c r="F34" s="53"/>
      <c r="G34" s="51"/>
      <c r="H34" s="53"/>
      <c r="I34" s="51"/>
      <c r="J34" s="53"/>
      <c r="K34" s="51"/>
      <c r="L34" s="51">
        <v>0</v>
      </c>
      <c r="M34" s="53"/>
      <c r="N34" s="51"/>
      <c r="O34" s="57"/>
    </row>
    <row r="35" spans="1:15" ht="15.75" thickBot="1">
      <c r="A35" s="12"/>
      <c r="B35" s="316"/>
      <c r="C35" s="316"/>
      <c r="D35" s="50" t="s">
        <v>84</v>
      </c>
      <c r="E35" s="51">
        <f>SUM(+E33)</f>
        <v>495748071</v>
      </c>
      <c r="F35" s="53"/>
      <c r="G35" s="51">
        <f>SUM(+G33)</f>
        <v>456800000</v>
      </c>
      <c r="H35" s="53"/>
      <c r="I35" s="51">
        <f>SUM(+I33)</f>
        <v>487441006</v>
      </c>
      <c r="J35" s="53"/>
      <c r="K35" s="51">
        <f>SUM(+K33)</f>
        <v>30641006</v>
      </c>
      <c r="L35" s="51">
        <f>SUM(+L33)</f>
        <v>472363317</v>
      </c>
      <c r="M35" s="53"/>
      <c r="N35" s="51">
        <f>SUM(+N33)</f>
        <v>15077689</v>
      </c>
      <c r="O35" s="57"/>
    </row>
    <row r="36" spans="1:15" ht="16.5" thickTop="1" thickBot="1">
      <c r="A36" s="12"/>
      <c r="B36" s="319"/>
      <c r="C36" s="319"/>
      <c r="D36" s="58" t="s">
        <v>85</v>
      </c>
      <c r="E36" s="59"/>
      <c r="F36" s="141">
        <v>156</v>
      </c>
      <c r="G36" s="141">
        <v>245</v>
      </c>
      <c r="H36" s="141"/>
      <c r="I36" s="141">
        <v>245</v>
      </c>
      <c r="J36" s="141"/>
      <c r="K36" s="141"/>
      <c r="L36" s="141">
        <v>191</v>
      </c>
      <c r="M36" s="60"/>
      <c r="N36" s="60"/>
      <c r="O36" s="61"/>
    </row>
    <row r="37" spans="1:15" ht="15.75" thickTop="1">
      <c r="A37" s="12"/>
      <c r="B37" s="332"/>
      <c r="C37" s="33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5.75">
      <c r="A38" s="12"/>
      <c r="B38" s="332"/>
      <c r="C38" s="332"/>
      <c r="D38" s="333" t="s">
        <v>212</v>
      </c>
      <c r="E38" s="333"/>
      <c r="F38" s="333"/>
      <c r="G38" s="63"/>
      <c r="H38" s="63" t="s">
        <v>35</v>
      </c>
      <c r="I38" s="320" t="s">
        <v>242</v>
      </c>
      <c r="J38" s="321"/>
      <c r="K38" s="321"/>
      <c r="L38" s="321"/>
      <c r="M38" s="322"/>
      <c r="N38" s="12"/>
      <c r="O38" s="12"/>
    </row>
    <row r="39" spans="1:15" ht="27.75" customHeight="1">
      <c r="A39" s="12"/>
      <c r="B39" s="332"/>
      <c r="C39" s="332"/>
      <c r="D39" s="333"/>
      <c r="E39" s="333"/>
      <c r="F39" s="333"/>
      <c r="G39" s="63"/>
      <c r="H39" s="63" t="s">
        <v>36</v>
      </c>
      <c r="I39" s="323"/>
      <c r="J39" s="324"/>
      <c r="K39" s="324"/>
      <c r="L39" s="324"/>
      <c r="M39" s="325"/>
      <c r="N39" s="12"/>
      <c r="O39" s="12"/>
    </row>
    <row r="40" spans="1:15">
      <c r="A40" s="12"/>
      <c r="B40" s="332"/>
      <c r="C40" s="332"/>
      <c r="D40" s="333"/>
      <c r="E40" s="333"/>
      <c r="F40" s="333"/>
      <c r="G40" s="334"/>
      <c r="H40" s="334" t="s">
        <v>37</v>
      </c>
      <c r="I40" s="326"/>
      <c r="J40" s="327"/>
      <c r="K40" s="327"/>
      <c r="L40" s="327"/>
      <c r="M40" s="328"/>
      <c r="N40" s="12"/>
      <c r="O40" s="12"/>
    </row>
    <row r="41" spans="1:15">
      <c r="A41" s="12"/>
      <c r="B41" s="12"/>
      <c r="C41" s="12"/>
      <c r="D41" s="333"/>
      <c r="E41" s="333"/>
      <c r="F41" s="333"/>
      <c r="G41" s="334"/>
      <c r="H41" s="334"/>
      <c r="I41" s="329"/>
      <c r="J41" s="330"/>
      <c r="K41" s="330"/>
      <c r="L41" s="330"/>
      <c r="M41" s="331"/>
      <c r="N41" s="12"/>
      <c r="O41" s="12"/>
    </row>
    <row r="43" spans="1:15">
      <c r="L43" s="243"/>
    </row>
    <row r="46" spans="1:15">
      <c r="I46" s="227"/>
    </row>
  </sheetData>
  <mergeCells count="50">
    <mergeCell ref="I38:M38"/>
    <mergeCell ref="I39:M39"/>
    <mergeCell ref="I40:M41"/>
    <mergeCell ref="B37:C37"/>
    <mergeCell ref="B38:C40"/>
    <mergeCell ref="D38:F41"/>
    <mergeCell ref="G40:G41"/>
    <mergeCell ref="H40:H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scale="6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Q26"/>
  <sheetViews>
    <sheetView workbookViewId="0">
      <selection activeCell="L15" sqref="L15"/>
    </sheetView>
  </sheetViews>
  <sheetFormatPr defaultRowHeight="15"/>
  <cols>
    <col min="1" max="1" width="7.140625" style="66" customWidth="1"/>
    <col min="2" max="2" width="0.140625" style="66" customWidth="1"/>
    <col min="3" max="3" width="10.28515625" style="66" customWidth="1"/>
    <col min="4" max="4" width="8" style="66" customWidth="1"/>
    <col min="5" max="5" width="24.85546875" style="66" customWidth="1"/>
    <col min="6" max="6" width="11.7109375" style="66" customWidth="1"/>
    <col min="7" max="7" width="13.28515625" style="66" customWidth="1"/>
    <col min="8" max="12" width="16.140625" style="66" customWidth="1"/>
    <col min="13" max="13" width="14" style="66" customWidth="1"/>
    <col min="14" max="14" width="11.5703125" style="66" customWidth="1"/>
    <col min="15" max="15" width="8.7109375" style="66" customWidth="1"/>
    <col min="16" max="16" width="9.5703125" style="66" customWidth="1"/>
    <col min="17" max="17" width="16.140625" style="66" customWidth="1"/>
    <col min="18" max="16384" width="9.140625" style="66"/>
  </cols>
  <sheetData>
    <row r="1" spans="1:17">
      <c r="A1" s="64"/>
      <c r="B1" s="64"/>
      <c r="C1" s="65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>
      <c r="A2" s="64"/>
      <c r="B2" s="64"/>
      <c r="C2" s="345" t="s">
        <v>0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</row>
    <row r="3" spans="1:17">
      <c r="A3" s="64"/>
      <c r="B3" s="64"/>
      <c r="C3" s="346" t="s">
        <v>253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</row>
    <row r="4" spans="1:17">
      <c r="A4" s="335"/>
      <c r="B4" s="335"/>
      <c r="C4" s="336" t="s">
        <v>1</v>
      </c>
      <c r="D4" s="337" t="s">
        <v>2</v>
      </c>
      <c r="E4" s="338" t="s">
        <v>3</v>
      </c>
      <c r="F4" s="337" t="s">
        <v>4</v>
      </c>
      <c r="G4" s="337" t="s">
        <v>5</v>
      </c>
      <c r="H4" s="347" t="s">
        <v>6</v>
      </c>
      <c r="I4" s="347"/>
      <c r="J4" s="347"/>
      <c r="K4" s="347"/>
      <c r="L4" s="347"/>
      <c r="M4" s="347"/>
      <c r="N4" s="347"/>
      <c r="O4" s="347"/>
      <c r="P4" s="347"/>
      <c r="Q4" s="347"/>
    </row>
    <row r="5" spans="1:17">
      <c r="A5" s="335"/>
      <c r="B5" s="335"/>
      <c r="C5" s="336"/>
      <c r="D5" s="337"/>
      <c r="E5" s="338"/>
      <c r="F5" s="337"/>
      <c r="G5" s="337"/>
      <c r="H5" s="162" t="s">
        <v>7</v>
      </c>
      <c r="I5" s="162" t="s">
        <v>8</v>
      </c>
      <c r="J5" s="162" t="s">
        <v>9</v>
      </c>
      <c r="K5" s="162" t="s">
        <v>10</v>
      </c>
      <c r="L5" s="162" t="s">
        <v>11</v>
      </c>
      <c r="M5" s="162">
        <v>603</v>
      </c>
      <c r="N5" s="162">
        <v>604</v>
      </c>
      <c r="O5" s="162">
        <v>605</v>
      </c>
      <c r="P5" s="162" t="s">
        <v>15</v>
      </c>
      <c r="Q5" s="163" t="s">
        <v>16</v>
      </c>
    </row>
    <row r="6" spans="1:17" ht="36">
      <c r="A6" s="64"/>
      <c r="B6" s="64"/>
      <c r="C6" s="336"/>
      <c r="D6" s="337"/>
      <c r="E6" s="338"/>
      <c r="F6" s="164" t="s">
        <v>17</v>
      </c>
      <c r="G6" s="337"/>
      <c r="H6" s="165" t="s">
        <v>18</v>
      </c>
      <c r="I6" s="165" t="s">
        <v>19</v>
      </c>
      <c r="J6" s="165" t="s">
        <v>20</v>
      </c>
      <c r="K6" s="165" t="s">
        <v>21</v>
      </c>
      <c r="L6" s="165" t="s">
        <v>22</v>
      </c>
      <c r="M6" s="165" t="s">
        <v>23</v>
      </c>
      <c r="N6" s="165" t="s">
        <v>24</v>
      </c>
      <c r="O6" s="165" t="s">
        <v>25</v>
      </c>
      <c r="P6" s="165" t="s">
        <v>26</v>
      </c>
      <c r="Q6" s="166" t="s">
        <v>16</v>
      </c>
    </row>
    <row r="7" spans="1:17">
      <c r="A7" s="64"/>
      <c r="B7" s="67"/>
      <c r="C7" s="167"/>
      <c r="D7" s="151" t="s">
        <v>27</v>
      </c>
      <c r="E7" s="152" t="s">
        <v>28</v>
      </c>
      <c r="F7" s="151">
        <v>2025</v>
      </c>
      <c r="G7" s="153" t="s">
        <v>29</v>
      </c>
      <c r="H7" s="244">
        <v>0</v>
      </c>
      <c r="I7" s="244">
        <v>2000000</v>
      </c>
      <c r="J7" s="244">
        <v>370000000</v>
      </c>
      <c r="K7" s="244">
        <v>51800000</v>
      </c>
      <c r="L7" s="244">
        <f>'Aneksi nr.1'!G20</f>
        <v>33000000</v>
      </c>
      <c r="M7" s="244">
        <v>0</v>
      </c>
      <c r="N7" s="244">
        <v>0</v>
      </c>
      <c r="O7" s="244">
        <v>0</v>
      </c>
      <c r="P7" s="244">
        <f>'Aneksi nr.1'!G24</f>
        <v>0</v>
      </c>
      <c r="Q7" s="244">
        <f>SUM(H7:P7)</f>
        <v>456800000</v>
      </c>
    </row>
    <row r="8" spans="1:17">
      <c r="A8" s="64"/>
      <c r="B8" s="67"/>
      <c r="C8" s="167"/>
      <c r="D8" s="151" t="s">
        <v>27</v>
      </c>
      <c r="E8" s="152" t="s">
        <v>28</v>
      </c>
      <c r="F8" s="151">
        <v>2025</v>
      </c>
      <c r="G8" s="153" t="s">
        <v>30</v>
      </c>
      <c r="H8" s="244">
        <f>'Aneksi nr.1'!I26</f>
        <v>3600000</v>
      </c>
      <c r="I8" s="244">
        <f>'Aneksi nr.1'!I27</f>
        <v>16890905</v>
      </c>
      <c r="J8" s="244">
        <f>'Aneksi nr.1'!I18</f>
        <v>345009464</v>
      </c>
      <c r="K8" s="244">
        <f>'Aneksi nr.1'!I19</f>
        <v>45163747</v>
      </c>
      <c r="L8" s="244">
        <f>'Aneksi nr.1'!I20</f>
        <v>75800000</v>
      </c>
      <c r="M8" s="244">
        <v>0</v>
      </c>
      <c r="N8" s="244">
        <v>0</v>
      </c>
      <c r="O8" s="244">
        <v>0</v>
      </c>
      <c r="P8" s="244">
        <f>'Aneksi nr.1'!I24</f>
        <v>976890</v>
      </c>
      <c r="Q8" s="244">
        <f>SUM(H8:P8)</f>
        <v>487441006</v>
      </c>
    </row>
    <row r="9" spans="1:17">
      <c r="A9" s="64"/>
      <c r="B9" s="67"/>
      <c r="C9" s="167"/>
      <c r="D9" s="151" t="s">
        <v>27</v>
      </c>
      <c r="E9" s="152" t="s">
        <v>28</v>
      </c>
      <c r="F9" s="151">
        <v>2025</v>
      </c>
      <c r="G9" s="153" t="s">
        <v>31</v>
      </c>
      <c r="H9" s="244">
        <v>0</v>
      </c>
      <c r="I9" s="244">
        <v>0</v>
      </c>
      <c r="J9" s="244">
        <f>'Aneksi nr.1'!L18</f>
        <v>345009464</v>
      </c>
      <c r="K9" s="244">
        <f>'Aneksi nr.1'!L19</f>
        <v>45163747</v>
      </c>
      <c r="L9" s="244">
        <f>'Aneksi nr.1'!L20</f>
        <v>75660576</v>
      </c>
      <c r="M9" s="244">
        <v>0</v>
      </c>
      <c r="N9" s="244">
        <v>0</v>
      </c>
      <c r="O9" s="244">
        <v>0</v>
      </c>
      <c r="P9" s="244">
        <f>'Aneksi nr.1'!L24</f>
        <v>976890</v>
      </c>
      <c r="Q9" s="244">
        <f>SUM(H9:P9)</f>
        <v>466810677</v>
      </c>
    </row>
    <row r="10" spans="1:17">
      <c r="A10" s="64"/>
      <c r="B10" s="67"/>
      <c r="C10" s="167"/>
      <c r="D10" s="151" t="s">
        <v>27</v>
      </c>
      <c r="E10" s="152" t="s">
        <v>28</v>
      </c>
      <c r="F10" s="151">
        <v>2025</v>
      </c>
      <c r="G10" s="153" t="s">
        <v>32</v>
      </c>
      <c r="H10" s="244">
        <v>0</v>
      </c>
      <c r="I10" s="244">
        <v>0</v>
      </c>
      <c r="J10" s="244">
        <v>0</v>
      </c>
      <c r="K10" s="244">
        <v>0</v>
      </c>
      <c r="L10" s="244">
        <v>0</v>
      </c>
      <c r="M10" s="244">
        <v>0</v>
      </c>
      <c r="N10" s="244">
        <v>0</v>
      </c>
      <c r="O10" s="244">
        <v>0</v>
      </c>
      <c r="P10" s="244">
        <v>0</v>
      </c>
      <c r="Q10" s="244">
        <f>SUM(H10:P10)</f>
        <v>0</v>
      </c>
    </row>
    <row r="11" spans="1:17">
      <c r="A11" s="64"/>
      <c r="B11" s="67"/>
      <c r="C11" s="167"/>
      <c r="D11" s="151"/>
      <c r="E11" s="152" t="s">
        <v>16</v>
      </c>
      <c r="F11" s="151">
        <v>2025</v>
      </c>
      <c r="G11" s="153" t="s">
        <v>29</v>
      </c>
      <c r="H11" s="244">
        <v>0</v>
      </c>
      <c r="I11" s="244">
        <f>SUM(I7)</f>
        <v>2000000</v>
      </c>
      <c r="J11" s="244">
        <f t="shared" ref="J11:Q11" si="0">SUM(J7)</f>
        <v>370000000</v>
      </c>
      <c r="K11" s="244">
        <f t="shared" si="0"/>
        <v>51800000</v>
      </c>
      <c r="L11" s="244">
        <f t="shared" si="0"/>
        <v>33000000</v>
      </c>
      <c r="M11" s="244">
        <f t="shared" si="0"/>
        <v>0</v>
      </c>
      <c r="N11" s="244">
        <f t="shared" si="0"/>
        <v>0</v>
      </c>
      <c r="O11" s="244">
        <f t="shared" si="0"/>
        <v>0</v>
      </c>
      <c r="P11" s="244">
        <f t="shared" si="0"/>
        <v>0</v>
      </c>
      <c r="Q11" s="244">
        <f t="shared" si="0"/>
        <v>456800000</v>
      </c>
    </row>
    <row r="12" spans="1:17">
      <c r="A12" s="64"/>
      <c r="B12" s="67"/>
      <c r="C12" s="167"/>
      <c r="D12" s="151"/>
      <c r="E12" s="152" t="s">
        <v>16</v>
      </c>
      <c r="F12" s="151">
        <v>2025</v>
      </c>
      <c r="G12" s="153" t="s">
        <v>30</v>
      </c>
      <c r="H12" s="154">
        <v>0</v>
      </c>
      <c r="I12" s="244">
        <f t="shared" ref="I12:P12" si="1">I8</f>
        <v>16890905</v>
      </c>
      <c r="J12" s="244">
        <f t="shared" si="1"/>
        <v>345009464</v>
      </c>
      <c r="K12" s="244">
        <f t="shared" si="1"/>
        <v>45163747</v>
      </c>
      <c r="L12" s="244">
        <f t="shared" si="1"/>
        <v>75800000</v>
      </c>
      <c r="M12" s="244">
        <f t="shared" si="1"/>
        <v>0</v>
      </c>
      <c r="N12" s="244">
        <f t="shared" si="1"/>
        <v>0</v>
      </c>
      <c r="O12" s="244">
        <f t="shared" si="1"/>
        <v>0</v>
      </c>
      <c r="P12" s="244">
        <f t="shared" si="1"/>
        <v>976890</v>
      </c>
      <c r="Q12" s="244">
        <f>SUM(H12:P12)</f>
        <v>483841006</v>
      </c>
    </row>
    <row r="13" spans="1:17">
      <c r="A13" s="64"/>
      <c r="B13" s="67"/>
      <c r="C13" s="167"/>
      <c r="D13" s="151"/>
      <c r="E13" s="152" t="s">
        <v>16</v>
      </c>
      <c r="F13" s="151">
        <v>2025</v>
      </c>
      <c r="G13" s="153" t="s">
        <v>31</v>
      </c>
      <c r="H13" s="154">
        <v>0</v>
      </c>
      <c r="I13" s="154">
        <v>0</v>
      </c>
      <c r="J13" s="154">
        <f t="shared" ref="J13:P13" si="2">J9</f>
        <v>345009464</v>
      </c>
      <c r="K13" s="154">
        <f t="shared" si="2"/>
        <v>45163747</v>
      </c>
      <c r="L13" s="154">
        <f t="shared" si="2"/>
        <v>75660576</v>
      </c>
      <c r="M13" s="154">
        <f t="shared" si="2"/>
        <v>0</v>
      </c>
      <c r="N13" s="154">
        <f t="shared" si="2"/>
        <v>0</v>
      </c>
      <c r="O13" s="154">
        <f t="shared" si="2"/>
        <v>0</v>
      </c>
      <c r="P13" s="154">
        <f t="shared" si="2"/>
        <v>976890</v>
      </c>
      <c r="Q13" s="154">
        <f>SUM(H13:P13)</f>
        <v>466810677</v>
      </c>
    </row>
    <row r="14" spans="1:17">
      <c r="A14" s="64"/>
      <c r="B14" s="67"/>
      <c r="C14" s="167"/>
      <c r="D14" s="151"/>
      <c r="E14" s="152" t="s">
        <v>16</v>
      </c>
      <c r="F14" s="151">
        <v>2025</v>
      </c>
      <c r="G14" s="153" t="s">
        <v>32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54">
        <v>0</v>
      </c>
    </row>
    <row r="15" spans="1:17">
      <c r="A15" s="64"/>
      <c r="B15" s="67"/>
      <c r="C15" s="167"/>
      <c r="D15" s="151"/>
      <c r="E15" s="152" t="s">
        <v>33</v>
      </c>
      <c r="F15" s="151">
        <v>2025</v>
      </c>
      <c r="G15" s="153"/>
      <c r="H15" s="154">
        <v>0</v>
      </c>
      <c r="I15" s="154">
        <f>SUM(I12-I13)</f>
        <v>16890905</v>
      </c>
      <c r="J15" s="154">
        <f t="shared" ref="J15:P15" si="3">SUM(J12-J13)</f>
        <v>0</v>
      </c>
      <c r="K15" s="154">
        <f t="shared" si="3"/>
        <v>0</v>
      </c>
      <c r="L15" s="154">
        <f t="shared" si="3"/>
        <v>139424</v>
      </c>
      <c r="M15" s="154">
        <f t="shared" si="3"/>
        <v>0</v>
      </c>
      <c r="N15" s="154">
        <f t="shared" si="3"/>
        <v>0</v>
      </c>
      <c r="O15" s="154">
        <f t="shared" si="3"/>
        <v>0</v>
      </c>
      <c r="P15" s="154">
        <f t="shared" si="3"/>
        <v>0</v>
      </c>
      <c r="Q15" s="154">
        <f>SUM(I15:P15)</f>
        <v>17030329</v>
      </c>
    </row>
    <row r="16" spans="1:17">
      <c r="A16" s="64"/>
      <c r="B16" s="67"/>
      <c r="C16" s="167"/>
      <c r="D16" s="151"/>
      <c r="E16" s="152" t="s">
        <v>34</v>
      </c>
      <c r="F16" s="151">
        <v>2025</v>
      </c>
      <c r="G16" s="153"/>
      <c r="H16" s="154">
        <v>0</v>
      </c>
      <c r="I16" s="154">
        <f t="shared" ref="I16:Q16" si="4">I13/I8</f>
        <v>0</v>
      </c>
      <c r="J16" s="155">
        <f t="shared" si="4"/>
        <v>1</v>
      </c>
      <c r="K16" s="155">
        <f t="shared" si="4"/>
        <v>1</v>
      </c>
      <c r="L16" s="155">
        <f t="shared" si="4"/>
        <v>0.99816063324538262</v>
      </c>
      <c r="M16" s="155"/>
      <c r="N16" s="155"/>
      <c r="O16" s="155"/>
      <c r="P16" s="155">
        <f t="shared" si="4"/>
        <v>1</v>
      </c>
      <c r="Q16" s="154">
        <f t="shared" si="4"/>
        <v>0.95767625467275519</v>
      </c>
    </row>
    <row r="17" spans="1:17">
      <c r="A17" s="64"/>
      <c r="B17" s="150"/>
      <c r="C17" s="168" t="s">
        <v>213</v>
      </c>
      <c r="D17" s="168" t="s">
        <v>226</v>
      </c>
      <c r="E17" s="169" t="s">
        <v>227</v>
      </c>
      <c r="F17" s="151">
        <v>2025</v>
      </c>
      <c r="G17" s="170" t="s">
        <v>31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f t="shared" ref="M17:O17" si="5">SUM(M14-M15)</f>
        <v>0</v>
      </c>
      <c r="N17" s="154">
        <f t="shared" si="5"/>
        <v>0</v>
      </c>
      <c r="O17" s="154">
        <f t="shared" si="5"/>
        <v>0</v>
      </c>
      <c r="P17" s="154"/>
      <c r="Q17" s="154">
        <f t="shared" ref="Q17" si="6">SUM(I17:P17)</f>
        <v>0</v>
      </c>
    </row>
    <row r="18" spans="1:17">
      <c r="A18" s="147"/>
      <c r="B18" s="148"/>
      <c r="C18" s="168" t="s">
        <v>213</v>
      </c>
      <c r="D18" s="168" t="s">
        <v>226</v>
      </c>
      <c r="E18" s="169" t="s">
        <v>227</v>
      </c>
      <c r="F18" s="151">
        <v>2025</v>
      </c>
      <c r="G18" s="170" t="s">
        <v>32</v>
      </c>
      <c r="H18" s="154"/>
      <c r="I18" s="155"/>
      <c r="J18" s="155"/>
      <c r="K18" s="155"/>
      <c r="L18" s="155"/>
      <c r="M18" s="155"/>
      <c r="N18" s="155"/>
      <c r="O18" s="155"/>
      <c r="P18" s="156">
        <v>0</v>
      </c>
      <c r="Q18" s="157"/>
    </row>
    <row r="19" spans="1:17" ht="15" customHeight="1">
      <c r="A19" s="64"/>
      <c r="B19" s="67"/>
      <c r="C19" s="149"/>
      <c r="D19" s="149"/>
      <c r="I19" s="68">
        <f>I12-I15</f>
        <v>0</v>
      </c>
      <c r="J19" s="68"/>
      <c r="K19" s="68"/>
      <c r="L19" s="68"/>
      <c r="M19" s="68">
        <f t="shared" ref="M19" si="7">M12-M15</f>
        <v>0</v>
      </c>
      <c r="N19" s="149"/>
      <c r="O19" s="149"/>
      <c r="P19" s="149"/>
      <c r="Q19" s="149"/>
    </row>
    <row r="20" spans="1:17" ht="46.5" customHeight="1">
      <c r="A20" s="64"/>
      <c r="B20" s="67"/>
      <c r="C20" s="339" t="s">
        <v>211</v>
      </c>
      <c r="D20" s="340"/>
      <c r="E20" s="171" t="s">
        <v>35</v>
      </c>
      <c r="F20" s="137" t="s">
        <v>229</v>
      </c>
      <c r="G20" s="137"/>
      <c r="H20" s="172" t="s">
        <v>210</v>
      </c>
      <c r="I20" s="171" t="s">
        <v>35</v>
      </c>
      <c r="J20" s="136" t="s">
        <v>243</v>
      </c>
      <c r="K20" s="136"/>
      <c r="L20" s="136"/>
      <c r="N20" s="67"/>
      <c r="O20" s="67"/>
      <c r="P20" s="67"/>
      <c r="Q20" s="67"/>
    </row>
    <row r="21" spans="1:17" ht="15.75">
      <c r="A21" s="64"/>
      <c r="B21" s="67"/>
      <c r="C21" s="341"/>
      <c r="D21" s="342"/>
      <c r="E21" s="171" t="s">
        <v>36</v>
      </c>
      <c r="F21" s="171"/>
      <c r="G21" s="171"/>
      <c r="H21" s="172"/>
      <c r="I21" s="171" t="s">
        <v>36</v>
      </c>
      <c r="J21" s="137"/>
      <c r="K21" s="137"/>
      <c r="L21" s="137"/>
      <c r="N21" s="67"/>
      <c r="O21" s="67"/>
      <c r="P21" s="67"/>
      <c r="Q21" s="67"/>
    </row>
    <row r="22" spans="1:17" ht="15.75">
      <c r="A22" s="64"/>
      <c r="B22" s="64"/>
      <c r="C22" s="343"/>
      <c r="D22" s="344"/>
      <c r="E22" s="171" t="s">
        <v>37</v>
      </c>
      <c r="F22" s="137"/>
      <c r="G22" s="137"/>
      <c r="H22" s="172"/>
      <c r="I22" s="171" t="s">
        <v>37</v>
      </c>
      <c r="J22" s="137"/>
      <c r="K22" s="137"/>
      <c r="L22" s="137"/>
      <c r="M22" s="64"/>
      <c r="N22" s="64"/>
      <c r="O22" s="64"/>
      <c r="P22" s="64"/>
      <c r="Q22" s="64"/>
    </row>
    <row r="25" spans="1:17">
      <c r="G25" s="66" t="s">
        <v>38</v>
      </c>
    </row>
    <row r="26" spans="1:17">
      <c r="L26" s="68"/>
    </row>
  </sheetData>
  <mergeCells count="10">
    <mergeCell ref="C20:D22"/>
    <mergeCell ref="C2:Q2"/>
    <mergeCell ref="C3:Q3"/>
    <mergeCell ref="G4:G6"/>
    <mergeCell ref="H4:Q4"/>
    <mergeCell ref="A4:B5"/>
    <mergeCell ref="C4:C6"/>
    <mergeCell ref="D4:D6"/>
    <mergeCell ref="E4:E6"/>
    <mergeCell ref="F4:F5"/>
  </mergeCells>
  <printOptions horizontalCentered="1"/>
  <pageMargins left="0" right="0" top="0" bottom="0" header="0" footer="0"/>
  <pageSetup paperSize="9" scale="65" orientation="landscape" r:id="rId1"/>
  <ignoredErrors>
    <ignoredError sqref="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R22"/>
  <sheetViews>
    <sheetView workbookViewId="0">
      <selection activeCell="L9" sqref="L9"/>
    </sheetView>
  </sheetViews>
  <sheetFormatPr defaultRowHeight="15"/>
  <cols>
    <col min="1" max="1" width="3.28515625" style="14" customWidth="1"/>
    <col min="2" max="2" width="0.140625" style="14" customWidth="1"/>
    <col min="3" max="3" width="9" style="14" customWidth="1"/>
    <col min="4" max="4" width="9.140625" style="14" customWidth="1"/>
    <col min="5" max="5" width="37.42578125" style="14" customWidth="1"/>
    <col min="6" max="6" width="11.85546875" style="14" customWidth="1"/>
    <col min="7" max="7" width="21" style="14" customWidth="1"/>
    <col min="8" max="8" width="11.7109375" style="14" customWidth="1"/>
    <col min="9" max="9" width="18.140625" style="14" customWidth="1"/>
    <col min="10" max="12" width="16.140625" style="14" customWidth="1"/>
    <col min="13" max="13" width="14.7109375" style="14" customWidth="1"/>
    <col min="14" max="14" width="0.140625" style="14" customWidth="1"/>
    <col min="15" max="15" width="10.42578125" style="14" customWidth="1"/>
    <col min="16" max="16" width="7.140625" style="14" customWidth="1"/>
    <col min="17" max="17" width="10" style="14" customWidth="1"/>
    <col min="18" max="18" width="16.140625" style="14" customWidth="1"/>
    <col min="19" max="16384" width="9.140625" style="14"/>
  </cols>
  <sheetData>
    <row r="1" spans="1:18">
      <c r="A1" s="12"/>
      <c r="B1" s="12"/>
      <c r="C1" s="6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>
      <c r="A2" s="12"/>
      <c r="B2" s="12"/>
      <c r="C2" s="355" t="s">
        <v>193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</row>
    <row r="3" spans="1:18" ht="15.75" thickBot="1">
      <c r="A3" s="12"/>
      <c r="B3" s="12"/>
      <c r="C3" s="301" t="s">
        <v>254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18" ht="25.5" thickTop="1" thickBot="1">
      <c r="A4" s="356"/>
      <c r="B4" s="356"/>
      <c r="C4" s="72" t="s">
        <v>194</v>
      </c>
      <c r="D4" s="73" t="s">
        <v>195</v>
      </c>
      <c r="E4" s="73" t="s">
        <v>86</v>
      </c>
      <c r="F4" s="73" t="s">
        <v>196</v>
      </c>
      <c r="G4" s="73" t="s">
        <v>87</v>
      </c>
      <c r="H4" s="74" t="s">
        <v>197</v>
      </c>
      <c r="I4" s="74" t="s">
        <v>198</v>
      </c>
      <c r="J4" s="74" t="s">
        <v>199</v>
      </c>
      <c r="K4" s="74" t="s">
        <v>200</v>
      </c>
      <c r="L4" s="74" t="s">
        <v>201</v>
      </c>
      <c r="M4" s="357" t="s">
        <v>202</v>
      </c>
      <c r="N4" s="357"/>
      <c r="O4" s="74" t="s">
        <v>203</v>
      </c>
      <c r="P4" s="74" t="s">
        <v>204</v>
      </c>
      <c r="Q4" s="74" t="s">
        <v>205</v>
      </c>
      <c r="R4" s="75" t="s">
        <v>16</v>
      </c>
    </row>
    <row r="5" spans="1:18">
      <c r="A5" s="12"/>
      <c r="B5" s="12"/>
      <c r="C5" s="158" t="s">
        <v>213</v>
      </c>
      <c r="D5" s="159" t="s">
        <v>214</v>
      </c>
      <c r="E5" s="159" t="s">
        <v>215</v>
      </c>
      <c r="F5" s="77">
        <v>2025</v>
      </c>
      <c r="G5" s="78" t="s">
        <v>29</v>
      </c>
      <c r="H5" s="79">
        <v>0</v>
      </c>
      <c r="I5" s="79">
        <v>2000000</v>
      </c>
      <c r="J5" s="79">
        <v>370000000</v>
      </c>
      <c r="K5" s="79">
        <f>'Aneksi nr.1.1 (2)'!K7</f>
        <v>51800000</v>
      </c>
      <c r="L5" s="79">
        <f>'Aneksi nr.1.1 (2)'!L7</f>
        <v>33000000</v>
      </c>
      <c r="M5" s="354">
        <v>0</v>
      </c>
      <c r="N5" s="354"/>
      <c r="O5" s="79">
        <v>0</v>
      </c>
      <c r="P5" s="79">
        <v>0</v>
      </c>
      <c r="Q5" s="79">
        <v>0</v>
      </c>
      <c r="R5" s="81">
        <f>SUM(H5:Q5)</f>
        <v>456800000</v>
      </c>
    </row>
    <row r="6" spans="1:18">
      <c r="A6" s="12"/>
      <c r="B6" s="12"/>
      <c r="C6" s="158" t="s">
        <v>213</v>
      </c>
      <c r="D6" s="159" t="s">
        <v>214</v>
      </c>
      <c r="E6" s="159" t="s">
        <v>215</v>
      </c>
      <c r="F6" s="77">
        <v>2025</v>
      </c>
      <c r="G6" s="78" t="s">
        <v>30</v>
      </c>
      <c r="H6" s="287">
        <f>'Aneksi nr.1'!I26</f>
        <v>3600000</v>
      </c>
      <c r="I6" s="287">
        <f>'Aneksi nr.1'!I27</f>
        <v>16890905</v>
      </c>
      <c r="J6" s="287">
        <f>'Aneksi nr.1'!I18</f>
        <v>345009464</v>
      </c>
      <c r="K6" s="287">
        <f>'Aneksi nr.1.1 (2)'!K8</f>
        <v>45163747</v>
      </c>
      <c r="L6" s="287">
        <f>'Aneksi nr.1.1 (2)'!L8</f>
        <v>75800000</v>
      </c>
      <c r="M6" s="353">
        <v>0</v>
      </c>
      <c r="N6" s="353"/>
      <c r="O6" s="287">
        <v>0</v>
      </c>
      <c r="P6" s="287">
        <v>0</v>
      </c>
      <c r="Q6" s="287">
        <f>'Aneksi nr.1.1 (2)'!P8</f>
        <v>976890</v>
      </c>
      <c r="R6" s="183">
        <f>SUM(H6:Q6)</f>
        <v>487441006</v>
      </c>
    </row>
    <row r="7" spans="1:18">
      <c r="A7" s="12"/>
      <c r="B7" s="12"/>
      <c r="C7" s="158" t="s">
        <v>213</v>
      </c>
      <c r="D7" s="159" t="s">
        <v>214</v>
      </c>
      <c r="E7" s="159" t="s">
        <v>215</v>
      </c>
      <c r="F7" s="77">
        <v>2025</v>
      </c>
      <c r="G7" s="78" t="s">
        <v>206</v>
      </c>
      <c r="H7" s="287">
        <v>0</v>
      </c>
      <c r="I7" s="287">
        <v>0</v>
      </c>
      <c r="J7" s="287">
        <f>'Aneksi nr.1.1 (2)'!J9</f>
        <v>345009464</v>
      </c>
      <c r="K7" s="287">
        <f>'Aneksi nr.1.1 (2)'!K9</f>
        <v>45163747</v>
      </c>
      <c r="L7" s="287">
        <f>'Aneksi nr.1.1 (2)'!L9</f>
        <v>75660576</v>
      </c>
      <c r="M7" s="353">
        <v>0</v>
      </c>
      <c r="N7" s="353"/>
      <c r="O7" s="287">
        <v>0</v>
      </c>
      <c r="P7" s="287">
        <v>0</v>
      </c>
      <c r="Q7" s="287">
        <f>'Aneksi nr.1.1 (2)'!P9</f>
        <v>976890</v>
      </c>
      <c r="R7" s="183">
        <f>SUM(H7:Q7)</f>
        <v>466810677</v>
      </c>
    </row>
    <row r="8" spans="1:18">
      <c r="A8" s="12"/>
      <c r="B8" s="12"/>
      <c r="C8" s="158" t="s">
        <v>213</v>
      </c>
      <c r="D8" s="159" t="s">
        <v>214</v>
      </c>
      <c r="E8" s="159" t="s">
        <v>215</v>
      </c>
      <c r="F8" s="77">
        <v>2025</v>
      </c>
      <c r="G8" s="78" t="s">
        <v>32</v>
      </c>
      <c r="H8" s="287">
        <v>0</v>
      </c>
      <c r="I8" s="287">
        <v>0</v>
      </c>
      <c r="J8" s="287">
        <v>0</v>
      </c>
      <c r="K8" s="287">
        <v>0</v>
      </c>
      <c r="L8" s="287">
        <v>0</v>
      </c>
      <c r="M8" s="353">
        <v>0</v>
      </c>
      <c r="N8" s="353"/>
      <c r="O8" s="287">
        <v>0</v>
      </c>
      <c r="P8" s="287">
        <v>0</v>
      </c>
      <c r="Q8" s="287">
        <v>0</v>
      </c>
      <c r="R8" s="183">
        <f>SUM(J8:Q8)</f>
        <v>0</v>
      </c>
    </row>
    <row r="9" spans="1:18">
      <c r="A9" s="12"/>
      <c r="B9" s="12"/>
      <c r="C9" s="76"/>
      <c r="D9" s="77"/>
      <c r="E9" s="77" t="s">
        <v>33</v>
      </c>
      <c r="F9" s="77">
        <v>2025</v>
      </c>
      <c r="G9" s="78"/>
      <c r="H9" s="79">
        <v>0</v>
      </c>
      <c r="I9" s="228">
        <f>SUM(I6-I7)</f>
        <v>16890905</v>
      </c>
      <c r="J9" s="228">
        <f>SUM(J6-J7)</f>
        <v>0</v>
      </c>
      <c r="K9" s="228">
        <f>SUM(K6-K7)</f>
        <v>0</v>
      </c>
      <c r="L9" s="228">
        <f>SUM(L6-L7)</f>
        <v>139424</v>
      </c>
      <c r="M9" s="353">
        <v>0</v>
      </c>
      <c r="N9" s="353"/>
      <c r="O9" s="228">
        <v>0</v>
      </c>
      <c r="P9" s="228">
        <v>0</v>
      </c>
      <c r="Q9" s="228">
        <v>0</v>
      </c>
      <c r="R9" s="183">
        <f>SUM(I9:Q9)</f>
        <v>17030329</v>
      </c>
    </row>
    <row r="10" spans="1:18">
      <c r="A10" s="12"/>
      <c r="B10" s="12"/>
      <c r="C10" s="76"/>
      <c r="D10" s="77"/>
      <c r="E10" s="77" t="s">
        <v>34</v>
      </c>
      <c r="F10" s="77">
        <v>2025</v>
      </c>
      <c r="G10" s="78"/>
      <c r="H10" s="79">
        <v>0</v>
      </c>
      <c r="I10" s="228">
        <f>SUM(I7/I6)</f>
        <v>0</v>
      </c>
      <c r="J10" s="176">
        <f>SUM(J7/J6)</f>
        <v>1</v>
      </c>
      <c r="K10" s="176">
        <f>SUM(K7/K6)</f>
        <v>1</v>
      </c>
      <c r="L10" s="176">
        <f>SUM(L7/L6)</f>
        <v>0.99816063324538262</v>
      </c>
      <c r="M10" s="353">
        <v>0</v>
      </c>
      <c r="N10" s="353"/>
      <c r="O10" s="228">
        <v>0</v>
      </c>
      <c r="P10" s="228">
        <v>0</v>
      </c>
      <c r="Q10" s="228">
        <v>0</v>
      </c>
      <c r="R10" s="234">
        <f>SUM(R7/R6)</f>
        <v>0.95767625467275519</v>
      </c>
    </row>
    <row r="11" spans="1:18">
      <c r="A11" s="12"/>
      <c r="B11" s="12"/>
      <c r="C11" s="76"/>
      <c r="D11" s="77"/>
      <c r="E11" s="77" t="s">
        <v>207</v>
      </c>
      <c r="F11" s="77">
        <v>2025</v>
      </c>
      <c r="G11" s="78" t="s">
        <v>29</v>
      </c>
      <c r="H11" s="79">
        <v>0</v>
      </c>
      <c r="I11" s="79">
        <f t="shared" ref="I11:L13" si="0">SUM(I5)</f>
        <v>2000000</v>
      </c>
      <c r="J11" s="79">
        <f t="shared" si="0"/>
        <v>370000000</v>
      </c>
      <c r="K11" s="79">
        <f t="shared" si="0"/>
        <v>51800000</v>
      </c>
      <c r="L11" s="79">
        <f t="shared" si="0"/>
        <v>33000000</v>
      </c>
      <c r="M11" s="354">
        <v>0</v>
      </c>
      <c r="N11" s="354"/>
      <c r="O11" s="79">
        <v>0</v>
      </c>
      <c r="P11" s="79">
        <v>0</v>
      </c>
      <c r="Q11" s="79">
        <f>SUM(Q5)</f>
        <v>0</v>
      </c>
      <c r="R11" s="81">
        <f>SUM(I11:Q11)</f>
        <v>456800000</v>
      </c>
    </row>
    <row r="12" spans="1:18">
      <c r="A12" s="12"/>
      <c r="B12" s="12"/>
      <c r="C12" s="76"/>
      <c r="D12" s="77"/>
      <c r="E12" s="77" t="s">
        <v>207</v>
      </c>
      <c r="F12" s="77">
        <v>2025</v>
      </c>
      <c r="G12" s="78" t="s">
        <v>30</v>
      </c>
      <c r="H12" s="79">
        <f>H6</f>
        <v>3600000</v>
      </c>
      <c r="I12" s="79">
        <f t="shared" si="0"/>
        <v>16890905</v>
      </c>
      <c r="J12" s="79">
        <f t="shared" si="0"/>
        <v>345009464</v>
      </c>
      <c r="K12" s="79">
        <f t="shared" si="0"/>
        <v>45163747</v>
      </c>
      <c r="L12" s="79">
        <f t="shared" si="0"/>
        <v>75800000</v>
      </c>
      <c r="M12" s="354">
        <v>0</v>
      </c>
      <c r="N12" s="354"/>
      <c r="O12" s="79">
        <v>0</v>
      </c>
      <c r="P12" s="79">
        <v>0</v>
      </c>
      <c r="Q12" s="79">
        <f>SUM(Q6)</f>
        <v>976890</v>
      </c>
      <c r="R12" s="81">
        <f>SUM(I12:Q12)</f>
        <v>483841006</v>
      </c>
    </row>
    <row r="13" spans="1:18">
      <c r="A13" s="12"/>
      <c r="B13" s="12"/>
      <c r="C13" s="76"/>
      <c r="D13" s="77"/>
      <c r="E13" s="77" t="s">
        <v>207</v>
      </c>
      <c r="F13" s="77">
        <v>2025</v>
      </c>
      <c r="G13" s="78" t="s">
        <v>206</v>
      </c>
      <c r="H13" s="79">
        <v>3600000</v>
      </c>
      <c r="I13" s="289">
        <v>1952640</v>
      </c>
      <c r="J13" s="289">
        <f t="shared" si="0"/>
        <v>345009464</v>
      </c>
      <c r="K13" s="289">
        <f t="shared" si="0"/>
        <v>45163747</v>
      </c>
      <c r="L13" s="79">
        <f t="shared" si="0"/>
        <v>75660576</v>
      </c>
      <c r="M13" s="354">
        <v>0</v>
      </c>
      <c r="N13" s="354"/>
      <c r="O13" s="79">
        <v>0</v>
      </c>
      <c r="P13" s="79">
        <v>0</v>
      </c>
      <c r="Q13" s="79">
        <f>SUM(Q7)</f>
        <v>976890</v>
      </c>
      <c r="R13" s="81">
        <f>SUM(I13:Q13)</f>
        <v>468763317</v>
      </c>
    </row>
    <row r="14" spans="1:18">
      <c r="A14" s="12"/>
      <c r="B14" s="12"/>
      <c r="C14" s="76"/>
      <c r="D14" s="77"/>
      <c r="E14" s="77" t="s">
        <v>207</v>
      </c>
      <c r="F14" s="77">
        <v>2025</v>
      </c>
      <c r="G14" s="78" t="s">
        <v>32</v>
      </c>
      <c r="H14" s="79">
        <v>0</v>
      </c>
      <c r="I14" s="79">
        <v>0</v>
      </c>
      <c r="J14" s="79">
        <v>0</v>
      </c>
      <c r="K14" s="79">
        <v>0</v>
      </c>
      <c r="L14" s="79"/>
      <c r="M14" s="354">
        <v>0</v>
      </c>
      <c r="N14" s="354"/>
      <c r="O14" s="79">
        <v>0</v>
      </c>
      <c r="P14" s="79">
        <v>0</v>
      </c>
      <c r="Q14" s="79">
        <v>0</v>
      </c>
      <c r="R14" s="81">
        <f>SUM(J14:Q14)</f>
        <v>0</v>
      </c>
    </row>
    <row r="15" spans="1:18" s="134" customFormat="1">
      <c r="A15" s="133"/>
      <c r="B15" s="133"/>
      <c r="C15" s="180"/>
      <c r="D15" s="181"/>
      <c r="E15" s="181" t="s">
        <v>208</v>
      </c>
      <c r="F15" s="77">
        <v>2025</v>
      </c>
      <c r="G15" s="182" t="s">
        <v>29</v>
      </c>
      <c r="H15" s="132"/>
      <c r="I15" s="132"/>
      <c r="J15" s="132"/>
      <c r="K15" s="132"/>
      <c r="L15" s="132"/>
      <c r="M15" s="353"/>
      <c r="N15" s="353"/>
      <c r="O15" s="132"/>
      <c r="P15" s="132"/>
      <c r="Q15" s="132"/>
      <c r="R15" s="183">
        <v>245</v>
      </c>
    </row>
    <row r="16" spans="1:18" s="134" customFormat="1">
      <c r="A16" s="133"/>
      <c r="B16" s="133"/>
      <c r="C16" s="180"/>
      <c r="D16" s="181"/>
      <c r="E16" s="181" t="s">
        <v>208</v>
      </c>
      <c r="F16" s="77">
        <v>2025</v>
      </c>
      <c r="G16" s="182" t="s">
        <v>30</v>
      </c>
      <c r="H16" s="132"/>
      <c r="I16" s="132"/>
      <c r="J16" s="132"/>
      <c r="K16" s="132"/>
      <c r="L16" s="132"/>
      <c r="M16" s="353"/>
      <c r="N16" s="353"/>
      <c r="O16" s="132"/>
      <c r="P16" s="132"/>
      <c r="Q16" s="132"/>
      <c r="R16" s="183">
        <v>245</v>
      </c>
    </row>
    <row r="17" spans="1:18" s="134" customFormat="1">
      <c r="A17" s="133"/>
      <c r="B17" s="133"/>
      <c r="C17" s="180"/>
      <c r="D17" s="181"/>
      <c r="E17" s="181" t="s">
        <v>208</v>
      </c>
      <c r="F17" s="77">
        <v>2025</v>
      </c>
      <c r="G17" s="182" t="s">
        <v>209</v>
      </c>
      <c r="H17" s="132"/>
      <c r="I17" s="132"/>
      <c r="J17" s="132"/>
      <c r="K17" s="132"/>
      <c r="L17" s="132"/>
      <c r="M17" s="353"/>
      <c r="N17" s="353"/>
      <c r="O17" s="132"/>
      <c r="P17" s="132"/>
      <c r="Q17" s="132"/>
      <c r="R17" s="183">
        <f>'Aneksi nr.1'!L36</f>
        <v>191</v>
      </c>
    </row>
    <row r="18" spans="1:18">
      <c r="A18" s="12"/>
      <c r="B18" s="332"/>
      <c r="C18" s="33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5.75">
      <c r="A19" s="12"/>
      <c r="B19" s="12"/>
      <c r="C19" s="12"/>
      <c r="D19" s="12"/>
      <c r="E19" s="348" t="s">
        <v>211</v>
      </c>
      <c r="F19" s="84" t="s">
        <v>35</v>
      </c>
      <c r="G19" s="349" t="s">
        <v>229</v>
      </c>
      <c r="H19" s="349"/>
      <c r="I19" s="350" t="s">
        <v>210</v>
      </c>
      <c r="J19" s="84" t="s">
        <v>35</v>
      </c>
      <c r="K19" s="351" t="s">
        <v>243</v>
      </c>
      <c r="L19" s="351"/>
      <c r="M19" s="351"/>
      <c r="N19" s="12"/>
      <c r="O19" s="12"/>
      <c r="P19" s="12"/>
      <c r="Q19" s="12"/>
      <c r="R19" s="12"/>
    </row>
    <row r="20" spans="1:18" ht="50.25" customHeight="1">
      <c r="A20" s="12"/>
      <c r="B20" s="12"/>
      <c r="C20" s="12"/>
      <c r="D20" s="12"/>
      <c r="E20" s="348"/>
      <c r="F20" s="84" t="s">
        <v>36</v>
      </c>
      <c r="G20" s="352"/>
      <c r="H20" s="352"/>
      <c r="I20" s="350"/>
      <c r="J20" s="84" t="s">
        <v>36</v>
      </c>
      <c r="K20" s="352"/>
      <c r="L20" s="352"/>
      <c r="M20" s="352"/>
      <c r="N20" s="12"/>
      <c r="O20" s="12"/>
      <c r="P20" s="12"/>
      <c r="Q20" s="12"/>
      <c r="R20" s="12"/>
    </row>
    <row r="21" spans="1:18" ht="15.75">
      <c r="A21" s="12"/>
      <c r="B21" s="12"/>
      <c r="C21" s="12"/>
      <c r="D21" s="12"/>
      <c r="E21" s="348"/>
      <c r="F21" s="84" t="s">
        <v>37</v>
      </c>
      <c r="G21" s="349"/>
      <c r="H21" s="349"/>
      <c r="I21" s="350"/>
      <c r="J21" s="84" t="s">
        <v>37</v>
      </c>
      <c r="K21" s="351"/>
      <c r="L21" s="351"/>
      <c r="M21" s="351"/>
      <c r="N21" s="12"/>
      <c r="O21" s="12"/>
      <c r="P21" s="12"/>
      <c r="Q21" s="12"/>
      <c r="R21" s="12"/>
    </row>
    <row r="22" spans="1:18">
      <c r="A22" s="12"/>
      <c r="B22" s="12"/>
      <c r="C22" s="332"/>
      <c r="D22" s="33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mergeCells count="27">
    <mergeCell ref="M5:N5"/>
    <mergeCell ref="M6:N6"/>
    <mergeCell ref="C2:R2"/>
    <mergeCell ref="C3:R3"/>
    <mergeCell ref="A4:B4"/>
    <mergeCell ref="M4:N4"/>
    <mergeCell ref="B18:C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C22:D22"/>
    <mergeCell ref="E19:E21"/>
    <mergeCell ref="G19:H19"/>
    <mergeCell ref="I19:I21"/>
    <mergeCell ref="K19:M19"/>
    <mergeCell ref="G20:H20"/>
    <mergeCell ref="K20:M20"/>
    <mergeCell ref="G21:H21"/>
    <mergeCell ref="K21:M21"/>
  </mergeCells>
  <printOptions horizont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P55"/>
  <sheetViews>
    <sheetView topLeftCell="A25" zoomScaleNormal="100" workbookViewId="0">
      <selection activeCell="K45" sqref="K45"/>
    </sheetView>
  </sheetViews>
  <sheetFormatPr defaultRowHeight="15"/>
  <cols>
    <col min="1" max="1" width="3.28515625" style="14" customWidth="1"/>
    <col min="2" max="2" width="15" style="14" customWidth="1"/>
    <col min="3" max="3" width="50.28515625" style="14" customWidth="1"/>
    <col min="4" max="4" width="16.28515625" style="14" customWidth="1"/>
    <col min="5" max="5" width="11.140625" style="14" customWidth="1"/>
    <col min="6" max="6" width="16.28515625" style="14" customWidth="1"/>
    <col min="7" max="7" width="11.140625" style="14" customWidth="1"/>
    <col min="8" max="8" width="16.28515625" style="14" customWidth="1"/>
    <col min="9" max="9" width="11.140625" style="14" customWidth="1"/>
    <col min="10" max="10" width="15.85546875" style="14" customWidth="1"/>
    <col min="11" max="11" width="16.28515625" style="14" customWidth="1"/>
    <col min="12" max="12" width="11.140625" style="14" customWidth="1"/>
    <col min="13" max="13" width="15" style="14" customWidth="1"/>
    <col min="14" max="14" width="11.7109375" style="14" customWidth="1"/>
    <col min="15" max="15" width="9.140625" style="14"/>
    <col min="16" max="16" width="12.42578125" style="14" bestFit="1" customWidth="1"/>
    <col min="17" max="16384" width="9.140625" style="14"/>
  </cols>
  <sheetData>
    <row r="1" spans="1:14">
      <c r="A1" s="12"/>
      <c r="B1" s="6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2"/>
      <c r="B2" s="300" t="s">
        <v>88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>
      <c r="A3" s="12"/>
      <c r="B3" s="361" t="s">
        <v>255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</row>
    <row r="4" spans="1:14">
      <c r="A4" s="12"/>
      <c r="B4" s="302" t="s">
        <v>40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</row>
    <row r="5" spans="1:14" ht="15.75" thickBot="1">
      <c r="A5" s="33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5.5" customHeight="1" thickTop="1" thickBot="1">
      <c r="A6" s="332"/>
      <c r="B6" s="362" t="s">
        <v>89</v>
      </c>
      <c r="C6" s="363"/>
      <c r="D6" s="363"/>
      <c r="E6" s="363"/>
      <c r="F6" s="304" t="s">
        <v>42</v>
      </c>
      <c r="G6" s="304"/>
      <c r="H6" s="365"/>
      <c r="I6" s="365"/>
      <c r="J6" s="365"/>
      <c r="K6" s="365"/>
      <c r="L6" s="365"/>
      <c r="M6" s="365"/>
      <c r="N6" s="365"/>
    </row>
    <row r="7" spans="1:14" ht="15.75" customHeight="1" thickTop="1">
      <c r="A7" s="12"/>
      <c r="B7" s="362"/>
      <c r="C7" s="364"/>
      <c r="D7" s="364"/>
      <c r="E7" s="364"/>
      <c r="F7" s="304"/>
      <c r="G7" s="304"/>
      <c r="H7" s="365"/>
      <c r="I7" s="365"/>
      <c r="J7" s="365"/>
      <c r="K7" s="365"/>
      <c r="L7" s="365"/>
      <c r="M7" s="365"/>
      <c r="N7" s="365"/>
    </row>
    <row r="8" spans="1:14">
      <c r="A8" s="12"/>
      <c r="B8" s="86" t="s">
        <v>90</v>
      </c>
      <c r="C8" s="358"/>
      <c r="D8" s="358"/>
      <c r="E8" s="358"/>
      <c r="F8" s="359" t="s">
        <v>91</v>
      </c>
      <c r="G8" s="359"/>
      <c r="H8" s="360"/>
      <c r="I8" s="360"/>
      <c r="J8" s="360"/>
      <c r="K8" s="360"/>
      <c r="L8" s="360"/>
      <c r="M8" s="360"/>
      <c r="N8" s="360"/>
    </row>
    <row r="9" spans="1:14" ht="15.75" thickBot="1">
      <c r="A9" s="12"/>
      <c r="B9" s="310" t="s">
        <v>43</v>
      </c>
      <c r="C9" s="310"/>
      <c r="D9" s="311" t="s">
        <v>92</v>
      </c>
      <c r="E9" s="311"/>
      <c r="F9" s="311"/>
      <c r="G9" s="311"/>
      <c r="H9" s="311"/>
      <c r="I9" s="311"/>
      <c r="J9" s="311"/>
      <c r="K9" s="311"/>
      <c r="L9" s="311"/>
      <c r="M9" s="311"/>
      <c r="N9" s="311"/>
    </row>
    <row r="10" spans="1:14" ht="16.5" thickTop="1" thickBot="1">
      <c r="A10" s="12"/>
      <c r="B10" s="310"/>
      <c r="C10" s="310"/>
      <c r="D10" s="87" t="s">
        <v>93</v>
      </c>
      <c r="E10" s="88">
        <v>2024</v>
      </c>
      <c r="F10" s="312" t="s">
        <v>4</v>
      </c>
      <c r="G10" s="312"/>
      <c r="H10" s="312" t="s">
        <v>4</v>
      </c>
      <c r="I10" s="312"/>
      <c r="J10" s="15" t="s">
        <v>4</v>
      </c>
      <c r="K10" s="312" t="s">
        <v>4</v>
      </c>
      <c r="L10" s="312"/>
      <c r="M10" s="314" t="s">
        <v>94</v>
      </c>
      <c r="N10" s="315" t="s">
        <v>46</v>
      </c>
    </row>
    <row r="11" spans="1:14" ht="37.5" thickTop="1" thickBot="1">
      <c r="A11" s="12"/>
      <c r="B11" s="310"/>
      <c r="C11" s="310"/>
      <c r="D11" s="17" t="s">
        <v>95</v>
      </c>
      <c r="E11" s="18" t="s">
        <v>48</v>
      </c>
      <c r="F11" s="19" t="s">
        <v>248</v>
      </c>
      <c r="G11" s="20" t="s">
        <v>48</v>
      </c>
      <c r="H11" s="19" t="s">
        <v>249</v>
      </c>
      <c r="I11" s="20" t="s">
        <v>48</v>
      </c>
      <c r="J11" s="21" t="s">
        <v>96</v>
      </c>
      <c r="K11" s="19" t="s">
        <v>50</v>
      </c>
      <c r="L11" s="20" t="s">
        <v>48</v>
      </c>
      <c r="M11" s="314"/>
      <c r="N11" s="315"/>
    </row>
    <row r="12" spans="1:14" ht="16.5" thickTop="1" thickBot="1">
      <c r="A12" s="12"/>
      <c r="B12" s="310"/>
      <c r="C12" s="310"/>
      <c r="D12" s="22" t="s">
        <v>51</v>
      </c>
      <c r="E12" s="22" t="s">
        <v>52</v>
      </c>
      <c r="F12" s="22" t="s">
        <v>53</v>
      </c>
      <c r="G12" s="22" t="s">
        <v>54</v>
      </c>
      <c r="H12" s="22" t="s">
        <v>55</v>
      </c>
      <c r="I12" s="22" t="s">
        <v>56</v>
      </c>
      <c r="J12" s="22" t="s">
        <v>57</v>
      </c>
      <c r="K12" s="22" t="s">
        <v>58</v>
      </c>
      <c r="L12" s="22" t="s">
        <v>59</v>
      </c>
      <c r="M12" s="22" t="s">
        <v>60</v>
      </c>
      <c r="N12" s="23" t="s">
        <v>61</v>
      </c>
    </row>
    <row r="13" spans="1:14" ht="15.75" thickTop="1">
      <c r="A13" s="12"/>
      <c r="B13" s="307" t="s">
        <v>68</v>
      </c>
      <c r="C13" s="307"/>
      <c r="D13" s="24"/>
      <c r="E13" s="25"/>
      <c r="F13" s="24"/>
      <c r="G13" s="25"/>
      <c r="H13" s="24"/>
      <c r="I13" s="25"/>
      <c r="J13" s="26"/>
      <c r="K13" s="24"/>
      <c r="L13" s="25"/>
      <c r="M13" s="24"/>
      <c r="N13" s="27"/>
    </row>
    <row r="14" spans="1:14">
      <c r="A14" s="12"/>
      <c r="B14" s="28" t="s">
        <v>63</v>
      </c>
      <c r="C14" s="29" t="s">
        <v>64</v>
      </c>
      <c r="D14" s="24"/>
      <c r="E14" s="25"/>
      <c r="F14" s="24"/>
      <c r="G14" s="25"/>
      <c r="H14" s="24"/>
      <c r="I14" s="25"/>
      <c r="J14" s="30"/>
      <c r="K14" s="24"/>
      <c r="L14" s="25"/>
      <c r="M14" s="24"/>
      <c r="N14" s="27"/>
    </row>
    <row r="15" spans="1:14">
      <c r="A15" s="12"/>
      <c r="B15" s="44" t="s">
        <v>9</v>
      </c>
      <c r="C15" s="89" t="s">
        <v>70</v>
      </c>
      <c r="D15" s="48">
        <f>'Aneksi nr.1'!E18</f>
        <v>344763412</v>
      </c>
      <c r="E15" s="47">
        <f>SUM(D15/D33)</f>
        <v>0.69544075341444944</v>
      </c>
      <c r="F15" s="46">
        <f>'Aneksi nr.1'!G18</f>
        <v>370000000</v>
      </c>
      <c r="G15" s="47">
        <f>SUM(F15/F33)</f>
        <v>0.80998248686514884</v>
      </c>
      <c r="H15" s="46">
        <f>'Aneksi nr.1'!I18</f>
        <v>345009464</v>
      </c>
      <c r="I15" s="47">
        <f>SUM(H15/H33)</f>
        <v>0.70779737394518671</v>
      </c>
      <c r="J15" s="46">
        <f>SUM(H15-F15)</f>
        <v>-24990536</v>
      </c>
      <c r="K15" s="48">
        <f>'Aneksi nr.1'!L18</f>
        <v>345009464</v>
      </c>
      <c r="L15" s="47">
        <f>SUM(K15/K33)</f>
        <v>0.73039004423791865</v>
      </c>
      <c r="M15" s="46">
        <f>SUM(H15-K15)</f>
        <v>0</v>
      </c>
      <c r="N15" s="49">
        <f>SUM(K15/H15)</f>
        <v>1</v>
      </c>
    </row>
    <row r="16" spans="1:14">
      <c r="A16" s="12"/>
      <c r="B16" s="44" t="s">
        <v>10</v>
      </c>
      <c r="C16" s="89" t="s">
        <v>71</v>
      </c>
      <c r="D16" s="48">
        <f>'Aneksi nr.1'!E19</f>
        <v>41745230</v>
      </c>
      <c r="E16" s="47">
        <f>SUM(D16/D33)</f>
        <v>8.4206540462766627E-2</v>
      </c>
      <c r="F16" s="46">
        <f>'Aneksi nr.1'!G19</f>
        <v>51800000</v>
      </c>
      <c r="G16" s="47">
        <f>F16/F33</f>
        <v>0.11339754816112084</v>
      </c>
      <c r="H16" s="46">
        <f>'Aneksi nr.1'!I19</f>
        <v>45163747</v>
      </c>
      <c r="I16" s="47">
        <f>SUM(H16/H33)</f>
        <v>9.2654796055463576E-2</v>
      </c>
      <c r="J16" s="46">
        <f t="shared" ref="J16:J21" si="0">SUM(H16-F16)</f>
        <v>-6636253</v>
      </c>
      <c r="K16" s="48">
        <f>'Aneksi nr.1'!L19</f>
        <v>45163747</v>
      </c>
      <c r="L16" s="47">
        <f>SUM(K16/K33)</f>
        <v>9.561230809969945E-2</v>
      </c>
      <c r="M16" s="46">
        <f t="shared" ref="M16:M25" si="1">SUM(H16-K16)</f>
        <v>0</v>
      </c>
      <c r="N16" s="49">
        <f>SUM(K16/H16)</f>
        <v>1</v>
      </c>
    </row>
    <row r="17" spans="1:16">
      <c r="A17" s="12"/>
      <c r="B17" s="44" t="s">
        <v>11</v>
      </c>
      <c r="C17" s="89" t="s">
        <v>72</v>
      </c>
      <c r="D17" s="48">
        <f>'Aneksi nr.1'!E20</f>
        <v>78378768</v>
      </c>
      <c r="E17" s="47">
        <f>SUM(D17/D33)</f>
        <v>0.15810201306864993</v>
      </c>
      <c r="F17" s="46">
        <f>'Aneksi nr.1'!G20</f>
        <v>33000000</v>
      </c>
      <c r="G17" s="47">
        <f>SUM(F17/F30)</f>
        <v>7.2241681260945712E-2</v>
      </c>
      <c r="H17" s="46">
        <f>'Aneksi nr.1'!I20</f>
        <v>75800000</v>
      </c>
      <c r="I17" s="47">
        <f>SUM(H17/H33)</f>
        <v>0.15550599778632493</v>
      </c>
      <c r="J17" s="46">
        <f t="shared" si="0"/>
        <v>42800000</v>
      </c>
      <c r="K17" s="48">
        <f>'Aneksi nr.1'!L20</f>
        <v>75660576</v>
      </c>
      <c r="L17" s="47">
        <f>SUM(K17/K33)</f>
        <v>0.16017453785472507</v>
      </c>
      <c r="M17" s="46">
        <f t="shared" si="1"/>
        <v>139424</v>
      </c>
      <c r="N17" s="49">
        <f>SUM(K17/H17)</f>
        <v>0.99816063324538262</v>
      </c>
    </row>
    <row r="18" spans="1:16">
      <c r="A18" s="12"/>
      <c r="B18" s="44" t="s">
        <v>12</v>
      </c>
      <c r="C18" s="89" t="s">
        <v>73</v>
      </c>
      <c r="D18" s="48">
        <f>'Aneksi nr.1'!E21</f>
        <v>0</v>
      </c>
      <c r="E18" s="47">
        <f>SUM(D18/D36)</f>
        <v>0</v>
      </c>
      <c r="F18" s="46">
        <f>'Aneksi nr.1'!G21</f>
        <v>0</v>
      </c>
      <c r="G18" s="46">
        <v>0</v>
      </c>
      <c r="H18" s="46">
        <f>'Aneksi nr.1'!I21</f>
        <v>0</v>
      </c>
      <c r="I18" s="47"/>
      <c r="J18" s="46">
        <f t="shared" si="0"/>
        <v>0</v>
      </c>
      <c r="K18" s="48">
        <f>'Aneksi nr.1'!L21</f>
        <v>0</v>
      </c>
      <c r="L18" s="46">
        <v>0</v>
      </c>
      <c r="M18" s="46">
        <f t="shared" si="1"/>
        <v>0</v>
      </c>
      <c r="N18" s="56">
        <v>0</v>
      </c>
    </row>
    <row r="19" spans="1:16">
      <c r="A19" s="12"/>
      <c r="B19" s="44" t="s">
        <v>13</v>
      </c>
      <c r="C19" s="89" t="s">
        <v>74</v>
      </c>
      <c r="D19" s="48">
        <f>'Aneksi nr.1'!E22</f>
        <v>0</v>
      </c>
      <c r="E19" s="47">
        <v>0</v>
      </c>
      <c r="F19" s="46">
        <f>'Aneksi nr.1'!G22</f>
        <v>0</v>
      </c>
      <c r="G19" s="46">
        <v>0</v>
      </c>
      <c r="H19" s="46">
        <f>'Aneksi nr.1'!I22</f>
        <v>0</v>
      </c>
      <c r="I19" s="47"/>
      <c r="J19" s="46">
        <f t="shared" si="0"/>
        <v>0</v>
      </c>
      <c r="K19" s="48">
        <f>'Aneksi nr.1'!L22</f>
        <v>0</v>
      </c>
      <c r="L19" s="46">
        <v>0</v>
      </c>
      <c r="M19" s="46">
        <f t="shared" si="1"/>
        <v>0</v>
      </c>
      <c r="N19" s="56">
        <v>0</v>
      </c>
    </row>
    <row r="20" spans="1:16">
      <c r="A20" s="12"/>
      <c r="B20" s="44" t="s">
        <v>14</v>
      </c>
      <c r="C20" s="89" t="s">
        <v>75</v>
      </c>
      <c r="D20" s="48">
        <f>'Aneksi nr.1'!E23</f>
        <v>0</v>
      </c>
      <c r="E20" s="47">
        <f>SUM(D20/D38)</f>
        <v>0</v>
      </c>
      <c r="F20" s="46">
        <f>'Aneksi nr.1'!G23</f>
        <v>0</v>
      </c>
      <c r="G20" s="46">
        <v>0</v>
      </c>
      <c r="H20" s="46">
        <f>'Aneksi nr.1'!I23</f>
        <v>0</v>
      </c>
      <c r="I20" s="47"/>
      <c r="J20" s="46">
        <f t="shared" si="0"/>
        <v>0</v>
      </c>
      <c r="K20" s="48">
        <f>'Aneksi nr.1'!L23</f>
        <v>0</v>
      </c>
      <c r="L20" s="46">
        <v>0</v>
      </c>
      <c r="M20" s="46">
        <f t="shared" si="1"/>
        <v>0</v>
      </c>
      <c r="N20" s="56">
        <v>0</v>
      </c>
    </row>
    <row r="21" spans="1:16">
      <c r="A21" s="12"/>
      <c r="B21" s="44" t="s">
        <v>15</v>
      </c>
      <c r="C21" s="89" t="s">
        <v>76</v>
      </c>
      <c r="D21" s="48">
        <f>'Aneksi nr.1'!E24</f>
        <v>499200</v>
      </c>
      <c r="E21" s="47">
        <f>SUM(D21/D33)</f>
        <v>1.0069630709667451E-3</v>
      </c>
      <c r="F21" s="46">
        <f>'Aneksi nr.1'!G24</f>
        <v>0</v>
      </c>
      <c r="G21" s="47">
        <f>SUM(F21/F30)</f>
        <v>0</v>
      </c>
      <c r="H21" s="46">
        <f>'Aneksi nr.1'!I24</f>
        <v>976890</v>
      </c>
      <c r="I21" s="47">
        <f>SUM(H21/H33)</f>
        <v>2.0041194482517542E-3</v>
      </c>
      <c r="J21" s="46">
        <f t="shared" si="0"/>
        <v>976890</v>
      </c>
      <c r="K21" s="48">
        <f>'Aneksi nr.1'!L24</f>
        <v>976890</v>
      </c>
      <c r="L21" s="46">
        <v>0</v>
      </c>
      <c r="M21" s="46">
        <f t="shared" si="1"/>
        <v>0</v>
      </c>
      <c r="N21" s="56">
        <v>0</v>
      </c>
    </row>
    <row r="22" spans="1:16">
      <c r="A22" s="12"/>
      <c r="B22" s="90"/>
      <c r="C22" s="91" t="s">
        <v>97</v>
      </c>
      <c r="D22" s="51">
        <f>SUM(D15:D21)</f>
        <v>465386610</v>
      </c>
      <c r="E22" s="52">
        <f>D22/D33</f>
        <v>0.93875627001683282</v>
      </c>
      <c r="F22" s="51">
        <f t="shared" ref="F22:K22" si="2">SUM(F15:F21)</f>
        <v>454800000</v>
      </c>
      <c r="G22" s="52">
        <f>SUM(F22/F33)</f>
        <v>0.99562171628721541</v>
      </c>
      <c r="H22" s="51">
        <f t="shared" si="2"/>
        <v>466950101</v>
      </c>
      <c r="I22" s="52">
        <f>SUM(H22/H33)</f>
        <v>0.95796228723522703</v>
      </c>
      <c r="J22" s="51">
        <f t="shared" si="2"/>
        <v>12150101</v>
      </c>
      <c r="K22" s="51">
        <f t="shared" si="2"/>
        <v>466810677</v>
      </c>
      <c r="L22" s="52">
        <f>K22/K33</f>
        <v>0.98824498050512255</v>
      </c>
      <c r="M22" s="51">
        <f t="shared" si="1"/>
        <v>139424</v>
      </c>
      <c r="N22" s="52">
        <f>SUM(K22/H22)</f>
        <v>0.99970141563370174</v>
      </c>
    </row>
    <row r="23" spans="1:16">
      <c r="A23" s="12"/>
      <c r="B23" s="44" t="s">
        <v>7</v>
      </c>
      <c r="C23" s="89" t="s">
        <v>78</v>
      </c>
      <c r="D23" s="48">
        <f>'Aneksi nr.1'!E26</f>
        <v>0</v>
      </c>
      <c r="E23" s="46">
        <v>0</v>
      </c>
      <c r="F23" s="46">
        <f>'Aneksi nr.1'!G26</f>
        <v>0</v>
      </c>
      <c r="G23" s="46">
        <v>0</v>
      </c>
      <c r="H23" s="46">
        <f>'Aneksi nr.1'!I26</f>
        <v>3600000</v>
      </c>
      <c r="I23" s="46">
        <v>0</v>
      </c>
      <c r="J23" s="46">
        <f>H23-F23</f>
        <v>3600000</v>
      </c>
      <c r="K23" s="48">
        <f>'Aneksi nr.1'!L26</f>
        <v>3600000</v>
      </c>
      <c r="L23" s="46">
        <v>0</v>
      </c>
      <c r="M23" s="46">
        <f t="shared" si="1"/>
        <v>0</v>
      </c>
      <c r="N23" s="56">
        <v>0</v>
      </c>
    </row>
    <row r="24" spans="1:16">
      <c r="A24" s="12"/>
      <c r="B24" s="44" t="s">
        <v>8</v>
      </c>
      <c r="C24" s="89" t="s">
        <v>79</v>
      </c>
      <c r="D24" s="48">
        <f>'Aneksi nr.1'!E27</f>
        <v>30361461</v>
      </c>
      <c r="E24" s="47">
        <f>SUM(D24/D33)</f>
        <v>6.1243729983167197E-2</v>
      </c>
      <c r="F24" s="46">
        <f>'Aneksi nr.1'!G27</f>
        <v>2000000</v>
      </c>
      <c r="G24" s="47">
        <f>SUM(F24/F30)</f>
        <v>4.3782837127845885E-3</v>
      </c>
      <c r="H24" s="46">
        <f>'Aneksi nr.1'!I27</f>
        <v>16890905</v>
      </c>
      <c r="I24" s="46">
        <v>0</v>
      </c>
      <c r="J24" s="46">
        <f>SUM(H24-F24)</f>
        <v>14890905</v>
      </c>
      <c r="K24" s="48">
        <f>'Aneksi nr.1'!L27</f>
        <v>1952640</v>
      </c>
      <c r="L24" s="46">
        <v>0</v>
      </c>
      <c r="M24" s="46">
        <f t="shared" si="1"/>
        <v>14938265</v>
      </c>
      <c r="N24" s="56">
        <v>0</v>
      </c>
    </row>
    <row r="25" spans="1:16">
      <c r="A25" s="12"/>
      <c r="B25" s="90"/>
      <c r="C25" s="91" t="s">
        <v>98</v>
      </c>
      <c r="D25" s="51">
        <f>SUM(D23:D24)</f>
        <v>30361461</v>
      </c>
      <c r="E25" s="52">
        <f t="shared" ref="E25:L25" si="3">SUM(E23:E24)</f>
        <v>6.1243729983167197E-2</v>
      </c>
      <c r="F25" s="51">
        <f t="shared" si="3"/>
        <v>2000000</v>
      </c>
      <c r="G25" s="52">
        <f t="shared" si="3"/>
        <v>4.3782837127845885E-3</v>
      </c>
      <c r="H25" s="51">
        <f t="shared" si="3"/>
        <v>20490905</v>
      </c>
      <c r="I25" s="51">
        <f t="shared" si="3"/>
        <v>0</v>
      </c>
      <c r="J25" s="51">
        <f t="shared" si="3"/>
        <v>18490905</v>
      </c>
      <c r="K25" s="51">
        <f t="shared" si="3"/>
        <v>5552640</v>
      </c>
      <c r="L25" s="51">
        <f t="shared" si="3"/>
        <v>0</v>
      </c>
      <c r="M25" s="51">
        <f t="shared" si="1"/>
        <v>14938265</v>
      </c>
      <c r="N25" s="57">
        <v>0</v>
      </c>
    </row>
    <row r="26" spans="1:16">
      <c r="A26" s="12"/>
      <c r="B26" s="44" t="s">
        <v>7</v>
      </c>
      <c r="C26" s="89" t="s">
        <v>78</v>
      </c>
      <c r="D26" s="48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8">
        <v>0</v>
      </c>
      <c r="L26" s="46">
        <v>0</v>
      </c>
      <c r="M26" s="46">
        <v>0</v>
      </c>
      <c r="N26" s="56">
        <v>0</v>
      </c>
    </row>
    <row r="27" spans="1:16">
      <c r="A27" s="12"/>
      <c r="B27" s="44" t="s">
        <v>8</v>
      </c>
      <c r="C27" s="89" t="s">
        <v>79</v>
      </c>
      <c r="D27" s="48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8">
        <v>0</v>
      </c>
      <c r="L27" s="46">
        <v>0</v>
      </c>
      <c r="M27" s="46">
        <v>0</v>
      </c>
      <c r="N27" s="56">
        <v>0</v>
      </c>
    </row>
    <row r="28" spans="1:16">
      <c r="A28" s="12"/>
      <c r="B28" s="90"/>
      <c r="C28" s="91" t="s">
        <v>99</v>
      </c>
      <c r="D28" s="51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1">
        <v>0</v>
      </c>
      <c r="L28" s="53">
        <v>0</v>
      </c>
      <c r="M28" s="53">
        <v>0</v>
      </c>
      <c r="N28" s="57">
        <v>0</v>
      </c>
    </row>
    <row r="29" spans="1:16">
      <c r="A29" s="12"/>
      <c r="B29" s="92"/>
      <c r="C29" s="93" t="s">
        <v>100</v>
      </c>
      <c r="D29" s="94">
        <f>SUM(D28+D25)</f>
        <v>30361461</v>
      </c>
      <c r="E29" s="95">
        <f>D29/D33</f>
        <v>6.1243729983167197E-2</v>
      </c>
      <c r="F29" s="94">
        <f t="shared" ref="F29:M29" si="4">SUM(F28+F25)</f>
        <v>2000000</v>
      </c>
      <c r="G29" s="95">
        <f t="shared" si="4"/>
        <v>4.3782837127845885E-3</v>
      </c>
      <c r="H29" s="94">
        <f t="shared" si="4"/>
        <v>20490905</v>
      </c>
      <c r="I29" s="95">
        <f>SUM(H29/H33)</f>
        <v>4.2037712764773014E-2</v>
      </c>
      <c r="J29" s="94">
        <f t="shared" si="4"/>
        <v>18490905</v>
      </c>
      <c r="K29" s="94">
        <f t="shared" si="4"/>
        <v>5552640</v>
      </c>
      <c r="L29" s="94">
        <f t="shared" si="4"/>
        <v>0</v>
      </c>
      <c r="M29" s="94">
        <f t="shared" si="4"/>
        <v>14938265</v>
      </c>
      <c r="N29" s="96">
        <v>0</v>
      </c>
    </row>
    <row r="30" spans="1:16">
      <c r="A30" s="12"/>
      <c r="B30" s="92"/>
      <c r="C30" s="93" t="s">
        <v>101</v>
      </c>
      <c r="D30" s="94">
        <f>SUM(D29+D22)</f>
        <v>495748071</v>
      </c>
      <c r="E30" s="95">
        <f>D30/D33</f>
        <v>1</v>
      </c>
      <c r="F30" s="94">
        <f t="shared" ref="F30:M30" si="5">SUM(F29+F22)</f>
        <v>456800000</v>
      </c>
      <c r="G30" s="95">
        <f t="shared" si="5"/>
        <v>1</v>
      </c>
      <c r="H30" s="94">
        <f t="shared" si="5"/>
        <v>487441006</v>
      </c>
      <c r="I30" s="95">
        <f>H30/H33</f>
        <v>1</v>
      </c>
      <c r="J30" s="94">
        <f t="shared" si="5"/>
        <v>30641006</v>
      </c>
      <c r="K30" s="94">
        <f t="shared" si="5"/>
        <v>472363317</v>
      </c>
      <c r="L30" s="95">
        <f t="shared" si="5"/>
        <v>0.98824498050512255</v>
      </c>
      <c r="M30" s="94">
        <f t="shared" si="5"/>
        <v>15077689</v>
      </c>
      <c r="N30" s="95">
        <f>SUM(K30/H30)</f>
        <v>0.96906766395439448</v>
      </c>
      <c r="P30" s="292"/>
    </row>
    <row r="31" spans="1:16">
      <c r="A31" s="12"/>
      <c r="B31" s="90"/>
      <c r="C31" s="91" t="s">
        <v>102</v>
      </c>
      <c r="D31" s="51">
        <v>0</v>
      </c>
      <c r="E31" s="53"/>
      <c r="F31" s="53"/>
      <c r="G31" s="53"/>
      <c r="H31" s="53"/>
      <c r="I31" s="53"/>
      <c r="J31" s="53"/>
      <c r="K31" s="51">
        <v>0</v>
      </c>
      <c r="L31" s="53"/>
      <c r="M31" s="53"/>
      <c r="N31" s="57"/>
    </row>
    <row r="32" spans="1:16">
      <c r="A32" s="12"/>
      <c r="B32" s="90"/>
      <c r="C32" s="91" t="s">
        <v>103</v>
      </c>
      <c r="D32" s="51">
        <v>0</v>
      </c>
      <c r="E32" s="53"/>
      <c r="F32" s="53"/>
      <c r="G32" s="53"/>
      <c r="H32" s="53"/>
      <c r="I32" s="53"/>
      <c r="J32" s="53"/>
      <c r="K32" s="51">
        <v>0</v>
      </c>
      <c r="L32" s="53"/>
      <c r="M32" s="53"/>
      <c r="N32" s="57"/>
    </row>
    <row r="33" spans="1:14" ht="15.75" thickBot="1">
      <c r="A33" s="12"/>
      <c r="B33" s="92"/>
      <c r="C33" s="93" t="s">
        <v>104</v>
      </c>
      <c r="D33" s="94">
        <f>SUM(D30+D31+D32)</f>
        <v>495748071</v>
      </c>
      <c r="E33" s="94"/>
      <c r="F33" s="94">
        <f>SUM(F30+F31+F32)</f>
        <v>456800000</v>
      </c>
      <c r="G33" s="94"/>
      <c r="H33" s="94">
        <f>SUM(H30+H31+H32)</f>
        <v>487441006</v>
      </c>
      <c r="I33" s="94"/>
      <c r="J33" s="94">
        <f>SUM(J30+J31+J32)</f>
        <v>30641006</v>
      </c>
      <c r="K33" s="94">
        <f>SUM(K30+K31+K32)</f>
        <v>472363317</v>
      </c>
      <c r="L33" s="94"/>
      <c r="M33" s="94">
        <f>SUM(M30+M31+M32)</f>
        <v>15077689</v>
      </c>
      <c r="N33" s="95">
        <f>SUM(K33/H33)</f>
        <v>0.96906766395439448</v>
      </c>
    </row>
    <row r="34" spans="1:14" ht="15.75" thickTop="1">
      <c r="A34" s="12"/>
      <c r="B34" s="318" t="s">
        <v>105</v>
      </c>
      <c r="C34" s="318"/>
      <c r="D34" s="40"/>
      <c r="E34" s="41"/>
      <c r="F34" s="40"/>
      <c r="G34" s="41"/>
      <c r="H34" s="40"/>
      <c r="I34" s="41"/>
      <c r="J34" s="42"/>
      <c r="K34" s="40"/>
      <c r="L34" s="41"/>
      <c r="M34" s="40"/>
      <c r="N34" s="43"/>
    </row>
    <row r="35" spans="1:14">
      <c r="A35" s="12"/>
      <c r="B35" s="28" t="s">
        <v>69</v>
      </c>
      <c r="C35" s="29" t="s">
        <v>64</v>
      </c>
      <c r="D35" s="24"/>
      <c r="E35" s="25"/>
      <c r="F35" s="24"/>
      <c r="G35" s="25"/>
      <c r="H35" s="24"/>
      <c r="I35" s="25"/>
      <c r="J35" s="30"/>
      <c r="K35" s="24"/>
      <c r="L35" s="25"/>
      <c r="M35" s="24"/>
      <c r="N35" s="27"/>
    </row>
    <row r="36" spans="1:14">
      <c r="A36" s="12"/>
      <c r="B36" s="44"/>
      <c r="C36" s="97" t="s">
        <v>106</v>
      </c>
      <c r="D36" s="94">
        <f>D22</f>
        <v>465386610</v>
      </c>
      <c r="E36" s="250">
        <f t="shared" ref="E36:N36" si="6">E22</f>
        <v>0.93875627001683282</v>
      </c>
      <c r="F36" s="94">
        <f t="shared" si="6"/>
        <v>454800000</v>
      </c>
      <c r="G36" s="250">
        <f t="shared" si="6"/>
        <v>0.99562171628721541</v>
      </c>
      <c r="H36" s="94">
        <f t="shared" si="6"/>
        <v>466950101</v>
      </c>
      <c r="I36" s="95">
        <f t="shared" si="6"/>
        <v>0.95796228723522703</v>
      </c>
      <c r="J36" s="94">
        <f t="shared" si="6"/>
        <v>12150101</v>
      </c>
      <c r="K36" s="94">
        <f t="shared" si="6"/>
        <v>466810677</v>
      </c>
      <c r="L36" s="95">
        <f t="shared" si="6"/>
        <v>0.98824498050512255</v>
      </c>
      <c r="M36" s="94">
        <f t="shared" si="6"/>
        <v>139424</v>
      </c>
      <c r="N36" s="95">
        <f t="shared" si="6"/>
        <v>0.99970141563370174</v>
      </c>
    </row>
    <row r="37" spans="1:14">
      <c r="A37" s="12"/>
      <c r="B37" s="44" t="s">
        <v>107</v>
      </c>
      <c r="C37" s="295" t="s">
        <v>108</v>
      </c>
      <c r="D37" s="48"/>
      <c r="E37" s="46"/>
      <c r="F37" s="46"/>
      <c r="G37" s="46"/>
      <c r="H37" s="46"/>
      <c r="I37" s="46"/>
      <c r="J37" s="46"/>
      <c r="K37" s="48"/>
      <c r="L37" s="46"/>
      <c r="M37" s="46"/>
      <c r="N37" s="56"/>
    </row>
    <row r="38" spans="1:14">
      <c r="A38" s="12"/>
      <c r="B38" s="293"/>
      <c r="C38" s="297"/>
      <c r="D38" s="294">
        <f>D22</f>
        <v>465386610</v>
      </c>
      <c r="E38" s="47">
        <f t="shared" ref="E38:N38" si="7">E22</f>
        <v>0.93875627001683282</v>
      </c>
      <c r="F38" s="48">
        <f t="shared" si="7"/>
        <v>454800000</v>
      </c>
      <c r="G38" s="47">
        <f t="shared" si="7"/>
        <v>0.99562171628721541</v>
      </c>
      <c r="H38" s="48">
        <f t="shared" si="7"/>
        <v>466950101</v>
      </c>
      <c r="I38" s="47">
        <f t="shared" si="7"/>
        <v>0.95796228723522703</v>
      </c>
      <c r="J38" s="48">
        <f t="shared" si="7"/>
        <v>12150101</v>
      </c>
      <c r="K38" s="48">
        <f t="shared" si="7"/>
        <v>466810677</v>
      </c>
      <c r="L38" s="47">
        <f t="shared" si="7"/>
        <v>0.98824498050512255</v>
      </c>
      <c r="M38" s="48">
        <f t="shared" si="7"/>
        <v>139424</v>
      </c>
      <c r="N38" s="47">
        <f t="shared" si="7"/>
        <v>0.99970141563370174</v>
      </c>
    </row>
    <row r="39" spans="1:14">
      <c r="A39" s="12"/>
      <c r="B39" s="44"/>
      <c r="C39" s="296" t="s">
        <v>109</v>
      </c>
      <c r="D39" s="249">
        <f>D24</f>
        <v>30361461</v>
      </c>
      <c r="E39" s="249">
        <f t="shared" ref="E39:N39" si="8">E24</f>
        <v>6.1243729983167197E-2</v>
      </c>
      <c r="F39" s="249">
        <f t="shared" si="8"/>
        <v>2000000</v>
      </c>
      <c r="G39" s="249">
        <f t="shared" si="8"/>
        <v>4.3782837127845885E-3</v>
      </c>
      <c r="H39" s="249">
        <f t="shared" si="8"/>
        <v>16890905</v>
      </c>
      <c r="I39" s="249">
        <f t="shared" si="8"/>
        <v>0</v>
      </c>
      <c r="J39" s="249">
        <f t="shared" si="8"/>
        <v>14890905</v>
      </c>
      <c r="K39" s="249">
        <f t="shared" si="8"/>
        <v>1952640</v>
      </c>
      <c r="L39" s="249">
        <f t="shared" si="8"/>
        <v>0</v>
      </c>
      <c r="M39" s="249">
        <f t="shared" si="8"/>
        <v>14938265</v>
      </c>
      <c r="N39" s="249">
        <f t="shared" si="8"/>
        <v>0</v>
      </c>
    </row>
    <row r="40" spans="1:14">
      <c r="A40" s="12"/>
      <c r="B40" s="44" t="s">
        <v>107</v>
      </c>
      <c r="C40" s="45" t="s">
        <v>108</v>
      </c>
      <c r="D40" s="48"/>
      <c r="E40" s="46"/>
      <c r="F40" s="46"/>
      <c r="G40" s="46"/>
      <c r="H40" s="46"/>
      <c r="I40" s="46"/>
      <c r="J40" s="46"/>
      <c r="K40" s="48"/>
      <c r="L40" s="46"/>
      <c r="M40" s="46"/>
      <c r="N40" s="56"/>
    </row>
    <row r="41" spans="1:14" s="134" customFormat="1">
      <c r="A41" s="133"/>
      <c r="B41" s="184" t="s">
        <v>216</v>
      </c>
      <c r="C41" s="185" t="s">
        <v>217</v>
      </c>
      <c r="D41" s="179">
        <v>9850</v>
      </c>
      <c r="E41" s="132"/>
      <c r="F41" s="132">
        <v>15000</v>
      </c>
      <c r="G41" s="132"/>
      <c r="H41" s="132">
        <v>15000</v>
      </c>
      <c r="I41" s="132"/>
      <c r="J41" s="132">
        <v>15000</v>
      </c>
      <c r="K41" s="179">
        <v>11114</v>
      </c>
      <c r="L41" s="132">
        <v>0</v>
      </c>
      <c r="M41" s="132">
        <f>J41-K41</f>
        <v>3886</v>
      </c>
      <c r="N41" s="240">
        <f>K41/J41</f>
        <v>0.74093333333333333</v>
      </c>
    </row>
    <row r="42" spans="1:14">
      <c r="A42" s="12"/>
      <c r="B42" s="44"/>
      <c r="C42" s="45"/>
      <c r="D42" s="48"/>
      <c r="E42" s="47"/>
      <c r="F42" s="46"/>
      <c r="G42" s="47"/>
      <c r="H42" s="46"/>
      <c r="I42" s="47"/>
      <c r="J42" s="46"/>
      <c r="K42" s="48"/>
      <c r="L42" s="46"/>
      <c r="M42" s="46"/>
      <c r="N42" s="56"/>
    </row>
    <row r="43" spans="1:14">
      <c r="A43" s="12"/>
      <c r="B43" s="44"/>
      <c r="C43" s="45"/>
      <c r="D43" s="48"/>
      <c r="E43" s="46"/>
      <c r="F43" s="46"/>
      <c r="G43" s="46"/>
      <c r="H43" s="46"/>
      <c r="I43" s="46"/>
      <c r="J43" s="46"/>
      <c r="K43" s="48"/>
      <c r="L43" s="46"/>
      <c r="M43" s="46"/>
      <c r="N43" s="56"/>
    </row>
    <row r="44" spans="1:14">
      <c r="A44" s="12"/>
      <c r="B44" s="44"/>
      <c r="C44" s="45"/>
      <c r="D44" s="48"/>
      <c r="E44" s="46"/>
      <c r="F44" s="46"/>
      <c r="G44" s="47"/>
      <c r="H44" s="46"/>
      <c r="I44" s="47"/>
      <c r="J44" s="46"/>
      <c r="K44" s="48"/>
      <c r="L44" s="46"/>
      <c r="M44" s="46"/>
      <c r="N44" s="56"/>
    </row>
    <row r="45" spans="1:14">
      <c r="A45" s="12"/>
      <c r="B45" s="44"/>
      <c r="C45" s="50" t="s">
        <v>98</v>
      </c>
      <c r="D45" s="54">
        <f>SUM(D40:D44)</f>
        <v>9850</v>
      </c>
      <c r="E45" s="54">
        <f t="shared" ref="E45:N45" si="9">SUM(E40:E44)</f>
        <v>0</v>
      </c>
      <c r="F45" s="54">
        <f t="shared" si="9"/>
        <v>15000</v>
      </c>
      <c r="G45" s="54">
        <f t="shared" si="9"/>
        <v>0</v>
      </c>
      <c r="H45" s="54">
        <f t="shared" si="9"/>
        <v>15000</v>
      </c>
      <c r="I45" s="54">
        <f t="shared" si="9"/>
        <v>0</v>
      </c>
      <c r="J45" s="54">
        <f t="shared" si="9"/>
        <v>15000</v>
      </c>
      <c r="K45" s="235">
        <f t="shared" si="9"/>
        <v>11114</v>
      </c>
      <c r="L45" s="54">
        <f t="shared" si="9"/>
        <v>0</v>
      </c>
      <c r="M45" s="54">
        <f t="shared" si="9"/>
        <v>3886</v>
      </c>
      <c r="N45" s="54">
        <f t="shared" si="9"/>
        <v>0.74093333333333333</v>
      </c>
    </row>
    <row r="46" spans="1:14">
      <c r="A46" s="12"/>
      <c r="B46" s="44" t="s">
        <v>107</v>
      </c>
      <c r="C46" s="45" t="s">
        <v>108</v>
      </c>
      <c r="D46" s="48"/>
      <c r="E46" s="46"/>
      <c r="F46" s="46"/>
      <c r="G46" s="46"/>
      <c r="H46" s="46"/>
      <c r="I46" s="46"/>
      <c r="J46" s="46"/>
      <c r="K46" s="48"/>
      <c r="L46" s="46"/>
      <c r="M46" s="46"/>
      <c r="N46" s="56"/>
    </row>
    <row r="47" spans="1:14">
      <c r="A47" s="12"/>
      <c r="B47" s="44"/>
      <c r="C47" s="50" t="s">
        <v>99</v>
      </c>
      <c r="D47" s="51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1">
        <v>0</v>
      </c>
      <c r="L47" s="53">
        <v>0</v>
      </c>
      <c r="M47" s="53">
        <v>0</v>
      </c>
      <c r="N47" s="57">
        <v>0</v>
      </c>
    </row>
    <row r="48" spans="1:14">
      <c r="A48" s="12"/>
      <c r="B48" s="44" t="s">
        <v>107</v>
      </c>
      <c r="C48" s="45" t="s">
        <v>108</v>
      </c>
      <c r="D48" s="48"/>
      <c r="E48" s="46"/>
      <c r="F48" s="46"/>
      <c r="G48" s="46"/>
      <c r="H48" s="46"/>
      <c r="I48" s="46"/>
      <c r="J48" s="46"/>
      <c r="K48" s="48"/>
      <c r="L48" s="46"/>
      <c r="M48" s="46"/>
      <c r="N48" s="56"/>
    </row>
    <row r="49" spans="1:14">
      <c r="A49" s="12"/>
      <c r="B49" s="44" t="s">
        <v>107</v>
      </c>
      <c r="C49" s="45" t="s">
        <v>108</v>
      </c>
      <c r="D49" s="48"/>
      <c r="E49" s="46"/>
      <c r="F49" s="46"/>
      <c r="G49" s="46"/>
      <c r="H49" s="46"/>
      <c r="I49" s="46"/>
      <c r="J49" s="46"/>
      <c r="K49" s="48"/>
      <c r="L49" s="46"/>
      <c r="M49" s="46"/>
      <c r="N49" s="56"/>
    </row>
    <row r="50" spans="1:14" ht="15.75" thickBot="1">
      <c r="A50" s="12"/>
      <c r="B50" s="44"/>
      <c r="C50" s="98" t="s">
        <v>104</v>
      </c>
      <c r="D50" s="99">
        <f>SUM(D36+D39)</f>
        <v>495748071</v>
      </c>
      <c r="E50" s="99"/>
      <c r="F50" s="99">
        <f t="shared" ref="F50:M50" si="10">SUM(F36+F39)</f>
        <v>456800000</v>
      </c>
      <c r="G50" s="99"/>
      <c r="H50" s="99">
        <f t="shared" si="10"/>
        <v>483841006</v>
      </c>
      <c r="I50" s="99"/>
      <c r="J50" s="99">
        <f t="shared" si="10"/>
        <v>27041006</v>
      </c>
      <c r="K50" s="99">
        <f t="shared" si="10"/>
        <v>468763317</v>
      </c>
      <c r="L50" s="99"/>
      <c r="M50" s="99">
        <f t="shared" si="10"/>
        <v>15077689</v>
      </c>
      <c r="N50" s="100">
        <f>SUM(K50/H50)</f>
        <v>0.96883751312306088</v>
      </c>
    </row>
    <row r="51" spans="1:14" ht="15.75" thickTop="1">
      <c r="A51" s="12"/>
      <c r="B51" s="366"/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6"/>
      <c r="N51" s="366"/>
    </row>
    <row r="52" spans="1:14">
      <c r="A52" s="12"/>
      <c r="B52" s="6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15" customHeight="1">
      <c r="A53" s="12"/>
      <c r="B53" s="350" t="s">
        <v>211</v>
      </c>
      <c r="C53" s="85" t="s">
        <v>35</v>
      </c>
      <c r="D53" s="349" t="s">
        <v>244</v>
      </c>
      <c r="E53" s="349"/>
      <c r="F53" s="350" t="s">
        <v>210</v>
      </c>
      <c r="G53" s="101" t="s">
        <v>35</v>
      </c>
      <c r="H53" s="367" t="s">
        <v>245</v>
      </c>
      <c r="I53" s="367"/>
      <c r="J53" s="367"/>
      <c r="K53" s="367"/>
      <c r="L53" s="102"/>
      <c r="M53" s="102"/>
      <c r="N53" s="12"/>
    </row>
    <row r="54" spans="1:14" ht="38.25" customHeight="1">
      <c r="A54" s="12"/>
      <c r="B54" s="350"/>
      <c r="C54" s="85" t="s">
        <v>36</v>
      </c>
      <c r="D54" s="352"/>
      <c r="E54" s="352"/>
      <c r="F54" s="350"/>
      <c r="G54" s="101" t="s">
        <v>36</v>
      </c>
      <c r="H54" s="367"/>
      <c r="I54" s="367"/>
      <c r="J54" s="367"/>
      <c r="K54" s="367"/>
      <c r="L54" s="102"/>
      <c r="M54" s="102"/>
      <c r="N54" s="12"/>
    </row>
    <row r="55" spans="1:14" ht="15.75">
      <c r="A55" s="12"/>
      <c r="B55" s="350"/>
      <c r="C55" s="85" t="s">
        <v>37</v>
      </c>
      <c r="D55" s="349"/>
      <c r="E55" s="349"/>
      <c r="F55" s="350"/>
      <c r="G55" s="101" t="s">
        <v>37</v>
      </c>
      <c r="H55" s="367"/>
      <c r="I55" s="367"/>
      <c r="J55" s="367"/>
      <c r="K55" s="367"/>
      <c r="L55" s="102"/>
      <c r="M55" s="102"/>
      <c r="N55" s="12"/>
    </row>
  </sheetData>
  <mergeCells count="29">
    <mergeCell ref="B13:C13"/>
    <mergeCell ref="B34:C34"/>
    <mergeCell ref="B51:N51"/>
    <mergeCell ref="B53:B55"/>
    <mergeCell ref="D53:E53"/>
    <mergeCell ref="F53:F55"/>
    <mergeCell ref="D54:E54"/>
    <mergeCell ref="D55:E55"/>
    <mergeCell ref="H53:K53"/>
    <mergeCell ref="H54:K54"/>
    <mergeCell ref="H55:K55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rintOptions horizontalCentered="1" verticalCentered="1"/>
  <pageMargins left="0" right="0" top="0" bottom="0" header="0" footer="0"/>
  <pageSetup paperSize="9" scale="64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S25"/>
  <sheetViews>
    <sheetView workbookViewId="0">
      <selection activeCell="I18" sqref="I18"/>
    </sheetView>
  </sheetViews>
  <sheetFormatPr defaultRowHeight="15"/>
  <cols>
    <col min="1" max="2" width="9.140625" style="66"/>
    <col min="3" max="3" width="20.42578125" style="66" customWidth="1"/>
    <col min="4" max="4" width="14.28515625" style="66" customWidth="1"/>
    <col min="5" max="5" width="9.140625" style="66"/>
    <col min="6" max="6" width="9.28515625" style="66" bestFit="1" customWidth="1"/>
    <col min="7" max="7" width="16.7109375" style="66" customWidth="1"/>
    <col min="8" max="8" width="15.85546875" style="66" customWidth="1"/>
    <col min="9" max="9" width="10.85546875" style="66" customWidth="1"/>
    <col min="10" max="10" width="11" style="66" customWidth="1"/>
    <col min="11" max="11" width="9.28515625" style="66" bestFit="1" customWidth="1"/>
    <col min="12" max="12" width="9.85546875" style="66" bestFit="1" customWidth="1"/>
    <col min="13" max="13" width="9.140625" style="66"/>
    <col min="14" max="14" width="11.140625" style="66" customWidth="1"/>
    <col min="15" max="15" width="9.140625" style="66"/>
    <col min="16" max="16" width="9.28515625" style="66" bestFit="1" customWidth="1"/>
    <col min="17" max="17" width="12" style="66" customWidth="1"/>
    <col min="18" max="18" width="14.7109375" style="66" customWidth="1"/>
    <col min="19" max="19" width="9.5703125" style="66" bestFit="1" customWidth="1"/>
    <col min="20" max="16384" width="9.140625" style="66"/>
  </cols>
  <sheetData>
    <row r="5" spans="1:19" ht="15" customHeight="1">
      <c r="D5" s="368" t="s">
        <v>110</v>
      </c>
      <c r="E5" s="368"/>
      <c r="F5" s="368"/>
      <c r="G5" s="368"/>
      <c r="H5" s="368"/>
      <c r="I5" s="368"/>
      <c r="J5" s="70"/>
      <c r="K5" s="70"/>
      <c r="L5" s="70"/>
      <c r="M5" s="70"/>
      <c r="N5" s="70"/>
      <c r="O5" s="70"/>
      <c r="P5" s="70"/>
      <c r="Q5" s="12"/>
      <c r="R5" s="12"/>
    </row>
    <row r="6" spans="1:19" ht="15.75" thickBot="1">
      <c r="A6" s="103" t="s">
        <v>253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9" ht="27.75" customHeight="1" thickTop="1" thickBot="1">
      <c r="A7" s="104" t="s">
        <v>1</v>
      </c>
      <c r="B7" s="105" t="s">
        <v>63</v>
      </c>
      <c r="C7" s="105" t="s">
        <v>86</v>
      </c>
      <c r="D7" s="105" t="s">
        <v>2</v>
      </c>
      <c r="E7" s="140" t="s">
        <v>3</v>
      </c>
      <c r="F7" s="105" t="s">
        <v>4</v>
      </c>
      <c r="G7" s="105" t="s">
        <v>5</v>
      </c>
      <c r="H7" s="107" t="s">
        <v>6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</row>
    <row r="8" spans="1:19" ht="16.5" thickTop="1" thickBot="1">
      <c r="A8" s="104"/>
      <c r="B8" s="105"/>
      <c r="C8" s="105"/>
      <c r="D8" s="105"/>
      <c r="E8" s="106"/>
      <c r="F8" s="105"/>
      <c r="G8" s="105"/>
      <c r="H8" s="108" t="s">
        <v>7</v>
      </c>
      <c r="I8" s="108" t="s">
        <v>8</v>
      </c>
      <c r="J8" s="108" t="s">
        <v>9</v>
      </c>
      <c r="K8" s="108" t="s">
        <v>10</v>
      </c>
      <c r="L8" s="108" t="s">
        <v>11</v>
      </c>
      <c r="M8" s="108" t="s">
        <v>12</v>
      </c>
      <c r="N8" s="108" t="s">
        <v>13</v>
      </c>
      <c r="O8" s="108" t="s">
        <v>14</v>
      </c>
      <c r="P8" s="108" t="s">
        <v>15</v>
      </c>
      <c r="Q8" s="108"/>
      <c r="R8" s="109" t="s">
        <v>16</v>
      </c>
    </row>
    <row r="9" spans="1:19" ht="51" customHeight="1" thickTop="1" thickBot="1">
      <c r="A9" s="110">
        <v>29</v>
      </c>
      <c r="B9" s="111">
        <v>3310</v>
      </c>
      <c r="C9" s="111" t="s">
        <v>215</v>
      </c>
      <c r="D9" s="111">
        <v>1</v>
      </c>
      <c r="E9" s="139" t="s">
        <v>28</v>
      </c>
      <c r="F9" s="112" t="s">
        <v>17</v>
      </c>
      <c r="G9" s="111"/>
      <c r="H9" s="113" t="s">
        <v>111</v>
      </c>
      <c r="I9" s="113" t="s">
        <v>112</v>
      </c>
      <c r="J9" s="113" t="s">
        <v>20</v>
      </c>
      <c r="K9" s="113" t="s">
        <v>113</v>
      </c>
      <c r="L9" s="113" t="s">
        <v>114</v>
      </c>
      <c r="M9" s="113" t="s">
        <v>115</v>
      </c>
      <c r="N9" s="113" t="s">
        <v>116</v>
      </c>
      <c r="O9" s="113" t="s">
        <v>117</v>
      </c>
      <c r="P9" s="113" t="s">
        <v>26</v>
      </c>
      <c r="Q9" s="113"/>
      <c r="R9" s="114" t="s">
        <v>16</v>
      </c>
    </row>
    <row r="10" spans="1:19" ht="27.75" customHeight="1" thickTop="1" thickBot="1">
      <c r="A10" s="173">
        <v>29</v>
      </c>
      <c r="B10" s="174">
        <v>3310</v>
      </c>
      <c r="C10" s="174" t="s">
        <v>215</v>
      </c>
      <c r="D10" s="77" t="s">
        <v>27</v>
      </c>
      <c r="E10" s="116" t="s">
        <v>28</v>
      </c>
      <c r="F10" s="77">
        <v>2025</v>
      </c>
      <c r="G10" s="78" t="s">
        <v>29</v>
      </c>
      <c r="H10" s="80">
        <v>0</v>
      </c>
      <c r="I10" s="80">
        <f>'Aneksi nr.1.1 (2)'!I7</f>
        <v>2000000</v>
      </c>
      <c r="J10" s="175">
        <f>'Aneksi nr.1.1 (2)'!J7</f>
        <v>370000000</v>
      </c>
      <c r="K10" s="175">
        <f>'Aneksi nr.1.1 (2)'!K7</f>
        <v>51800000</v>
      </c>
      <c r="L10" s="175">
        <f>'Aneksi nr.1.1 (2)'!L7</f>
        <v>33000000</v>
      </c>
      <c r="M10" s="175">
        <f>'Aneksi nr.1.1 (2)'!M7</f>
        <v>0</v>
      </c>
      <c r="N10" s="175">
        <f>'Aneksi nr.1.1 (2)'!N7</f>
        <v>0</v>
      </c>
      <c r="O10" s="175">
        <f>'Aneksi nr.1.1 (2)'!O7</f>
        <v>0</v>
      </c>
      <c r="P10" s="175">
        <f>'Aneksi nr.1.1 (2)'!P7</f>
        <v>0</v>
      </c>
      <c r="Q10" s="175"/>
      <c r="R10" s="81">
        <f>SUM(I10:Q10)</f>
        <v>456800000</v>
      </c>
    </row>
    <row r="11" spans="1:19" ht="24.75" customHeight="1" thickTop="1" thickBot="1">
      <c r="A11" s="173">
        <v>29</v>
      </c>
      <c r="B11" s="174">
        <v>3310</v>
      </c>
      <c r="C11" s="174" t="s">
        <v>215</v>
      </c>
      <c r="D11" s="77" t="s">
        <v>27</v>
      </c>
      <c r="E11" s="116" t="s">
        <v>28</v>
      </c>
      <c r="F11" s="77">
        <v>2025</v>
      </c>
      <c r="G11" s="78" t="s">
        <v>30</v>
      </c>
      <c r="H11" s="80">
        <f>'Aneksi nr.1'!I26</f>
        <v>3600000</v>
      </c>
      <c r="I11" s="175">
        <f>'Aneksi nr.1.1 (2)'!I8</f>
        <v>16890905</v>
      </c>
      <c r="J11" s="175">
        <f>'Aneksi nr.1.1 (2)'!J8</f>
        <v>345009464</v>
      </c>
      <c r="K11" s="175">
        <f>'Aneksi nr.1.1 (2)'!K8</f>
        <v>45163747</v>
      </c>
      <c r="L11" s="175">
        <f>'Aneksi nr.1.1 (2)'!L8</f>
        <v>75800000</v>
      </c>
      <c r="M11" s="175">
        <f>'Aneksi nr.1.1 (2)'!M8</f>
        <v>0</v>
      </c>
      <c r="N11" s="175">
        <f>'Aneksi nr.1.1 (2)'!N8</f>
        <v>0</v>
      </c>
      <c r="O11" s="175">
        <f>'Aneksi nr.1.1 (2)'!O8</f>
        <v>0</v>
      </c>
      <c r="P11" s="175">
        <f>'Aneksi nr.1.1 (2)'!P8</f>
        <v>976890</v>
      </c>
      <c r="Q11" s="80"/>
      <c r="R11" s="81">
        <f t="shared" ref="R11:R18" si="0">SUM(I11:Q11)</f>
        <v>483841006</v>
      </c>
      <c r="S11" s="68"/>
    </row>
    <row r="12" spans="1:19" ht="39" customHeight="1" thickTop="1" thickBot="1">
      <c r="A12" s="173">
        <v>29</v>
      </c>
      <c r="B12" s="174">
        <v>3310</v>
      </c>
      <c r="C12" s="174" t="s">
        <v>215</v>
      </c>
      <c r="D12" s="77" t="s">
        <v>27</v>
      </c>
      <c r="E12" s="116" t="s">
        <v>28</v>
      </c>
      <c r="F12" s="77">
        <v>2025</v>
      </c>
      <c r="G12" s="78" t="s">
        <v>31</v>
      </c>
      <c r="H12" s="80">
        <v>3600000</v>
      </c>
      <c r="I12" s="175">
        <v>1952640</v>
      </c>
      <c r="J12" s="226">
        <v>345009464</v>
      </c>
      <c r="K12" s="226">
        <f>'Aneksi nr.1.1 (2)'!K9</f>
        <v>45163747</v>
      </c>
      <c r="L12" s="226">
        <f>'Aneksi nr.1.1 (2)'!L9</f>
        <v>75660576</v>
      </c>
      <c r="M12" s="226">
        <f>'Aneksi nr.1.1 (2)'!M9</f>
        <v>0</v>
      </c>
      <c r="N12" s="226">
        <f>'Aneksi nr.1.1 (2)'!N9</f>
        <v>0</v>
      </c>
      <c r="O12" s="226">
        <f>'Aneksi nr.1.1 (2)'!O9</f>
        <v>0</v>
      </c>
      <c r="P12" s="226">
        <f>'Aneksi nr.1.1 (2)'!P9</f>
        <v>976890</v>
      </c>
      <c r="Q12" s="80"/>
      <c r="R12" s="81">
        <f t="shared" si="0"/>
        <v>468763317</v>
      </c>
    </row>
    <row r="13" spans="1:19" ht="29.25" customHeight="1" thickTop="1" thickBot="1">
      <c r="A13" s="173">
        <v>29</v>
      </c>
      <c r="B13" s="174">
        <v>3310</v>
      </c>
      <c r="C13" s="174" t="s">
        <v>215</v>
      </c>
      <c r="D13" s="77" t="s">
        <v>27</v>
      </c>
      <c r="E13" s="116" t="s">
        <v>28</v>
      </c>
      <c r="F13" s="77">
        <v>2025</v>
      </c>
      <c r="G13" s="78" t="s">
        <v>32</v>
      </c>
      <c r="H13" s="80"/>
      <c r="I13" s="80">
        <v>0</v>
      </c>
      <c r="J13" s="80">
        <v>0</v>
      </c>
      <c r="K13" s="80">
        <v>0</v>
      </c>
      <c r="L13" s="80">
        <v>0</v>
      </c>
      <c r="M13" s="80"/>
      <c r="N13" s="80"/>
      <c r="O13" s="80"/>
      <c r="P13" s="80">
        <v>0</v>
      </c>
      <c r="Q13" s="80"/>
      <c r="R13" s="81">
        <f t="shared" si="0"/>
        <v>0</v>
      </c>
    </row>
    <row r="14" spans="1:19" ht="24" customHeight="1" thickTop="1" thickBot="1">
      <c r="A14" s="173">
        <v>29</v>
      </c>
      <c r="B14" s="174">
        <v>3310</v>
      </c>
      <c r="C14" s="174" t="s">
        <v>215</v>
      </c>
      <c r="D14" s="77" t="s">
        <v>27</v>
      </c>
      <c r="E14" s="116" t="s">
        <v>16</v>
      </c>
      <c r="F14" s="77">
        <v>2025</v>
      </c>
      <c r="G14" s="78" t="s">
        <v>29</v>
      </c>
      <c r="H14" s="80">
        <v>0</v>
      </c>
      <c r="I14" s="80">
        <v>2000000</v>
      </c>
      <c r="J14" s="80">
        <f t="shared" ref="J14:P16" si="1">J10</f>
        <v>370000000</v>
      </c>
      <c r="K14" s="80">
        <f t="shared" si="1"/>
        <v>51800000</v>
      </c>
      <c r="L14" s="80">
        <f t="shared" si="1"/>
        <v>33000000</v>
      </c>
      <c r="M14" s="80"/>
      <c r="N14" s="80"/>
      <c r="O14" s="80"/>
      <c r="P14" s="80">
        <f>SUM(P10)</f>
        <v>0</v>
      </c>
      <c r="Q14" s="80"/>
      <c r="R14" s="81">
        <f t="shared" si="0"/>
        <v>456800000</v>
      </c>
    </row>
    <row r="15" spans="1:19" ht="19.5" customHeight="1" thickTop="1" thickBot="1">
      <c r="A15" s="173">
        <v>29</v>
      </c>
      <c r="B15" s="174">
        <v>3310</v>
      </c>
      <c r="C15" s="174" t="s">
        <v>215</v>
      </c>
      <c r="D15" s="77" t="s">
        <v>27</v>
      </c>
      <c r="E15" s="116" t="s">
        <v>16</v>
      </c>
      <c r="F15" s="77">
        <v>2025</v>
      </c>
      <c r="G15" s="78" t="s">
        <v>30</v>
      </c>
      <c r="H15" s="80">
        <v>3600000</v>
      </c>
      <c r="I15" s="80">
        <f>I11</f>
        <v>16890905</v>
      </c>
      <c r="J15" s="80">
        <f t="shared" si="1"/>
        <v>345009464</v>
      </c>
      <c r="K15" s="80">
        <f t="shared" si="1"/>
        <v>45163747</v>
      </c>
      <c r="L15" s="80">
        <f t="shared" si="1"/>
        <v>75800000</v>
      </c>
      <c r="M15" s="80"/>
      <c r="N15" s="80"/>
      <c r="O15" s="80"/>
      <c r="P15" s="80">
        <f>SUM(P11)</f>
        <v>976890</v>
      </c>
      <c r="Q15" s="80"/>
      <c r="R15" s="81">
        <f t="shared" si="0"/>
        <v>483841006</v>
      </c>
    </row>
    <row r="16" spans="1:19" ht="28.5" customHeight="1" thickTop="1" thickBot="1">
      <c r="A16" s="173">
        <v>29</v>
      </c>
      <c r="B16" s="174">
        <v>3310</v>
      </c>
      <c r="C16" s="174" t="s">
        <v>215</v>
      </c>
      <c r="D16" s="77" t="s">
        <v>27</v>
      </c>
      <c r="E16" s="116" t="s">
        <v>16</v>
      </c>
      <c r="F16" s="77">
        <v>2025</v>
      </c>
      <c r="G16" s="78" t="s">
        <v>31</v>
      </c>
      <c r="H16" s="80">
        <f>H12</f>
        <v>3600000</v>
      </c>
      <c r="I16" s="80">
        <f>I12</f>
        <v>1952640</v>
      </c>
      <c r="J16" s="80">
        <f t="shared" si="1"/>
        <v>345009464</v>
      </c>
      <c r="K16" s="80">
        <f t="shared" si="1"/>
        <v>45163747</v>
      </c>
      <c r="L16" s="80">
        <f t="shared" si="1"/>
        <v>75660576</v>
      </c>
      <c r="M16" s="226">
        <f t="shared" si="1"/>
        <v>0</v>
      </c>
      <c r="N16" s="226">
        <f t="shared" si="1"/>
        <v>0</v>
      </c>
      <c r="O16" s="226">
        <f t="shared" si="1"/>
        <v>0</v>
      </c>
      <c r="P16" s="226">
        <f t="shared" si="1"/>
        <v>976890</v>
      </c>
      <c r="Q16" s="80"/>
      <c r="R16" s="81">
        <f t="shared" si="0"/>
        <v>468763317</v>
      </c>
    </row>
    <row r="17" spans="1:18" ht="13.5" customHeight="1" thickTop="1">
      <c r="A17" s="173">
        <v>29</v>
      </c>
      <c r="B17" s="174">
        <v>3310</v>
      </c>
      <c r="C17" s="174" t="s">
        <v>215</v>
      </c>
      <c r="D17" s="77" t="s">
        <v>27</v>
      </c>
      <c r="E17" s="116" t="s">
        <v>16</v>
      </c>
      <c r="F17" s="77">
        <v>2025</v>
      </c>
      <c r="G17" s="78" t="s">
        <v>32</v>
      </c>
      <c r="H17" s="80"/>
      <c r="I17" s="80">
        <v>0</v>
      </c>
      <c r="J17" s="80">
        <v>0</v>
      </c>
      <c r="K17" s="80">
        <v>0</v>
      </c>
      <c r="L17" s="80">
        <v>0</v>
      </c>
      <c r="M17" s="80"/>
      <c r="N17" s="80"/>
      <c r="O17" s="80"/>
      <c r="P17" s="80">
        <v>0</v>
      </c>
      <c r="Q17" s="80"/>
      <c r="R17" s="81">
        <f t="shared" si="0"/>
        <v>0</v>
      </c>
    </row>
    <row r="18" spans="1:18">
      <c r="A18" s="76"/>
      <c r="B18" s="115"/>
      <c r="C18" s="78" t="s">
        <v>33</v>
      </c>
      <c r="D18" s="77"/>
      <c r="E18" s="116"/>
      <c r="F18" s="77"/>
      <c r="G18" s="78"/>
      <c r="H18" s="80"/>
      <c r="I18" s="80">
        <f>SUM(I15-I16)</f>
        <v>14938265</v>
      </c>
      <c r="J18" s="80">
        <f>SUM(J15-J16)</f>
        <v>0</v>
      </c>
      <c r="K18" s="80">
        <f t="shared" ref="K18:P18" si="2">SUM(K15-K16)</f>
        <v>0</v>
      </c>
      <c r="L18" s="80">
        <f t="shared" si="2"/>
        <v>139424</v>
      </c>
      <c r="M18" s="80">
        <f t="shared" si="2"/>
        <v>0</v>
      </c>
      <c r="N18" s="80">
        <f t="shared" si="2"/>
        <v>0</v>
      </c>
      <c r="O18" s="80">
        <f t="shared" si="2"/>
        <v>0</v>
      </c>
      <c r="P18" s="80">
        <f t="shared" si="2"/>
        <v>0</v>
      </c>
      <c r="Q18" s="80"/>
      <c r="R18" s="81">
        <f t="shared" si="0"/>
        <v>15077689</v>
      </c>
    </row>
    <row r="19" spans="1:18">
      <c r="A19" s="76"/>
      <c r="B19" s="115"/>
      <c r="C19" s="78" t="s">
        <v>34</v>
      </c>
      <c r="D19" s="77"/>
      <c r="E19" s="116"/>
      <c r="F19" s="77"/>
      <c r="G19" s="78"/>
      <c r="H19" s="80"/>
      <c r="I19" s="82"/>
      <c r="J19" s="82">
        <f>SUM(J16/J15)</f>
        <v>1</v>
      </c>
      <c r="K19" s="82">
        <f t="shared" ref="K19:L19" si="3">SUM(K16/K15)</f>
        <v>1</v>
      </c>
      <c r="L19" s="82">
        <f t="shared" si="3"/>
        <v>0.99816063324538262</v>
      </c>
      <c r="M19" s="82"/>
      <c r="N19" s="82"/>
      <c r="O19" s="82"/>
      <c r="P19" s="82">
        <v>0</v>
      </c>
      <c r="Q19" s="80"/>
      <c r="R19" s="83">
        <f>SUM(R16/R15)</f>
        <v>0.96883751312306088</v>
      </c>
    </row>
    <row r="20" spans="1:18">
      <c r="A20" s="158" t="s">
        <v>213</v>
      </c>
      <c r="B20" s="159" t="s">
        <v>214</v>
      </c>
      <c r="C20" s="161" t="s">
        <v>228</v>
      </c>
      <c r="D20" s="115" t="s">
        <v>226</v>
      </c>
      <c r="E20" s="159"/>
      <c r="F20" s="77">
        <v>2025</v>
      </c>
      <c r="G20" s="78" t="s">
        <v>31</v>
      </c>
      <c r="H20" s="138"/>
      <c r="I20" s="82"/>
      <c r="J20" s="82"/>
      <c r="K20" s="82"/>
      <c r="L20" s="82"/>
      <c r="M20" s="82"/>
      <c r="N20" s="82"/>
      <c r="O20" s="82"/>
      <c r="P20" s="82"/>
      <c r="Q20" s="138"/>
      <c r="R20" s="83"/>
    </row>
    <row r="21" spans="1:18">
      <c r="A21" s="62"/>
      <c r="B21" s="6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>
      <c r="A22" s="135"/>
      <c r="B22" s="135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" customHeight="1">
      <c r="A23" s="12"/>
      <c r="B23" s="12"/>
      <c r="C23" s="348" t="s">
        <v>211</v>
      </c>
      <c r="D23" s="85" t="s">
        <v>35</v>
      </c>
      <c r="E23" s="369" t="s">
        <v>229</v>
      </c>
      <c r="F23" s="369"/>
      <c r="G23" s="350" t="s">
        <v>210</v>
      </c>
      <c r="H23" s="101" t="s">
        <v>35</v>
      </c>
      <c r="I23" s="367" t="s">
        <v>243</v>
      </c>
      <c r="J23" s="367"/>
      <c r="K23" s="367"/>
      <c r="L23" s="367"/>
      <c r="M23" s="367"/>
      <c r="N23" s="12"/>
      <c r="O23" s="12"/>
      <c r="P23" s="12"/>
      <c r="Q23" s="12"/>
      <c r="R23" s="12"/>
    </row>
    <row r="24" spans="1:18" ht="22.5" customHeight="1">
      <c r="A24" s="12"/>
      <c r="B24" s="12"/>
      <c r="C24" s="348"/>
      <c r="D24" s="85" t="s">
        <v>36</v>
      </c>
      <c r="E24" s="352"/>
      <c r="F24" s="352"/>
      <c r="G24" s="350"/>
      <c r="H24" s="101" t="s">
        <v>36</v>
      </c>
      <c r="I24" s="367"/>
      <c r="J24" s="367"/>
      <c r="K24" s="367"/>
      <c r="L24" s="367"/>
      <c r="M24" s="367"/>
      <c r="N24" s="12"/>
      <c r="O24" s="12"/>
      <c r="P24" s="12"/>
      <c r="Q24" s="12"/>
      <c r="R24" s="12"/>
    </row>
    <row r="25" spans="1:18" ht="13.5" customHeight="1">
      <c r="A25" s="12"/>
      <c r="B25" s="12"/>
      <c r="C25" s="348"/>
      <c r="D25" s="85" t="s">
        <v>37</v>
      </c>
      <c r="E25" s="352"/>
      <c r="F25" s="352"/>
      <c r="G25" s="350"/>
      <c r="H25" s="101" t="s">
        <v>37</v>
      </c>
      <c r="I25" s="367"/>
      <c r="J25" s="367"/>
      <c r="K25" s="367"/>
      <c r="L25" s="367"/>
      <c r="M25" s="367"/>
      <c r="N25" s="12"/>
      <c r="O25" s="12"/>
      <c r="P25" s="12"/>
      <c r="Q25" s="12"/>
      <c r="R25" s="12"/>
    </row>
  </sheetData>
  <mergeCells count="9">
    <mergeCell ref="D5:I5"/>
    <mergeCell ref="C23:C25"/>
    <mergeCell ref="G23:G25"/>
    <mergeCell ref="E23:F23"/>
    <mergeCell ref="E24:F24"/>
    <mergeCell ref="E25:F25"/>
    <mergeCell ref="I23:M23"/>
    <mergeCell ref="I24:M24"/>
    <mergeCell ref="I25:M25"/>
  </mergeCells>
  <printOptions horizontalCentered="1"/>
  <pageMargins left="0.2" right="0.2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S19"/>
  <sheetViews>
    <sheetView topLeftCell="D1" workbookViewId="0">
      <selection activeCell="L12" sqref="L12"/>
    </sheetView>
  </sheetViews>
  <sheetFormatPr defaultRowHeight="15"/>
  <cols>
    <col min="1" max="1" width="3.28515625" style="14" customWidth="1"/>
    <col min="2" max="2" width="15" style="14" customWidth="1"/>
    <col min="3" max="3" width="50.42578125" style="14" customWidth="1"/>
    <col min="4" max="4" width="16" style="14" customWidth="1"/>
    <col min="5" max="5" width="11.85546875" style="14" customWidth="1"/>
    <col min="6" max="6" width="16.140625" style="14" customWidth="1"/>
    <col min="7" max="7" width="14.7109375" style="14" customWidth="1"/>
    <col min="8" max="8" width="11" style="14" customWidth="1"/>
    <col min="9" max="10" width="16.140625" style="14" customWidth="1"/>
    <col min="11" max="11" width="11" style="14" customWidth="1"/>
    <col min="12" max="13" width="16.140625" style="14" customWidth="1"/>
    <col min="14" max="14" width="9.42578125" style="14" customWidth="1"/>
    <col min="15" max="15" width="15.5703125" style="14" customWidth="1"/>
    <col min="16" max="16" width="11.42578125" style="14" customWidth="1"/>
    <col min="17" max="17" width="8.7109375" style="14" customWidth="1"/>
    <col min="18" max="18" width="12.42578125" style="14" customWidth="1"/>
    <col min="19" max="19" width="11.42578125" style="14" customWidth="1"/>
    <col min="20" max="16384" width="9.140625" style="14"/>
  </cols>
  <sheetData>
    <row r="1" spans="1:19">
      <c r="A1" s="12"/>
      <c r="B1" s="6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>
      <c r="A2" s="12"/>
      <c r="B2" s="300" t="s">
        <v>118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</row>
    <row r="3" spans="1:19">
      <c r="A3" s="12"/>
      <c r="B3" s="361" t="s">
        <v>254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</row>
    <row r="4" spans="1:19" ht="15.75" thickBot="1">
      <c r="A4" s="62"/>
      <c r="B4" s="302" t="s">
        <v>40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</row>
    <row r="5" spans="1:19" ht="15.75" thickTop="1">
      <c r="A5" s="12"/>
      <c r="B5" s="117" t="s">
        <v>89</v>
      </c>
      <c r="C5" s="377"/>
      <c r="D5" s="377"/>
      <c r="E5" s="377"/>
      <c r="F5" s="118" t="s">
        <v>42</v>
      </c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</row>
    <row r="6" spans="1:19">
      <c r="A6" s="12"/>
      <c r="B6" s="119" t="s">
        <v>90</v>
      </c>
      <c r="C6" s="371"/>
      <c r="D6" s="371"/>
      <c r="E6" s="371"/>
      <c r="F6" s="120" t="s">
        <v>91</v>
      </c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</row>
    <row r="7" spans="1:19">
      <c r="A7" s="12"/>
      <c r="B7" s="374" t="s">
        <v>119</v>
      </c>
      <c r="C7" s="375" t="s">
        <v>120</v>
      </c>
      <c r="D7" s="376" t="s">
        <v>121</v>
      </c>
      <c r="E7" s="312" t="s">
        <v>93</v>
      </c>
      <c r="F7" s="312"/>
      <c r="G7" s="312"/>
      <c r="H7" s="312" t="s">
        <v>122</v>
      </c>
      <c r="I7" s="312"/>
      <c r="J7" s="312"/>
      <c r="K7" s="312" t="s">
        <v>122</v>
      </c>
      <c r="L7" s="312"/>
      <c r="M7" s="312"/>
      <c r="N7" s="312" t="s">
        <v>122</v>
      </c>
      <c r="O7" s="312"/>
      <c r="P7" s="312"/>
      <c r="Q7" s="373" t="s">
        <v>123</v>
      </c>
      <c r="R7" s="373"/>
      <c r="S7" s="373"/>
    </row>
    <row r="8" spans="1:19" ht="45">
      <c r="A8" s="12"/>
      <c r="B8" s="374"/>
      <c r="C8" s="375"/>
      <c r="D8" s="376"/>
      <c r="E8" s="17" t="s">
        <v>124</v>
      </c>
      <c r="F8" s="121" t="s">
        <v>125</v>
      </c>
      <c r="G8" s="20" t="s">
        <v>126</v>
      </c>
      <c r="H8" s="19" t="s">
        <v>127</v>
      </c>
      <c r="I8" s="121" t="s">
        <v>128</v>
      </c>
      <c r="J8" s="122" t="s">
        <v>129</v>
      </c>
      <c r="K8" s="19" t="s">
        <v>130</v>
      </c>
      <c r="L8" s="121" t="s">
        <v>131</v>
      </c>
      <c r="M8" s="122" t="s">
        <v>132</v>
      </c>
      <c r="N8" s="19" t="s">
        <v>133</v>
      </c>
      <c r="O8" s="121" t="s">
        <v>134</v>
      </c>
      <c r="P8" s="122" t="s">
        <v>135</v>
      </c>
      <c r="Q8" s="19" t="s">
        <v>136</v>
      </c>
      <c r="R8" s="121" t="s">
        <v>137</v>
      </c>
      <c r="S8" s="123" t="s">
        <v>138</v>
      </c>
    </row>
    <row r="9" spans="1:19" ht="15.75" thickBot="1">
      <c r="A9" s="12"/>
      <c r="B9" s="124"/>
      <c r="C9" s="22"/>
      <c r="D9" s="22"/>
      <c r="E9" s="22" t="s">
        <v>51</v>
      </c>
      <c r="F9" s="22" t="s">
        <v>52</v>
      </c>
      <c r="G9" s="22" t="s">
        <v>53</v>
      </c>
      <c r="H9" s="22" t="s">
        <v>54</v>
      </c>
      <c r="I9" s="22" t="s">
        <v>55</v>
      </c>
      <c r="J9" s="22" t="s">
        <v>56</v>
      </c>
      <c r="K9" s="22" t="s">
        <v>139</v>
      </c>
      <c r="L9" s="22" t="s">
        <v>58</v>
      </c>
      <c r="M9" s="22" t="s">
        <v>59</v>
      </c>
      <c r="N9" s="22" t="s">
        <v>140</v>
      </c>
      <c r="O9" s="22" t="s">
        <v>141</v>
      </c>
      <c r="P9" s="22" t="s">
        <v>142</v>
      </c>
      <c r="Q9" s="22" t="s">
        <v>143</v>
      </c>
      <c r="R9" s="22" t="s">
        <v>144</v>
      </c>
      <c r="S9" s="23" t="s">
        <v>145</v>
      </c>
    </row>
    <row r="10" spans="1:19" ht="15.75" thickTop="1">
      <c r="A10" s="12"/>
      <c r="B10" s="370" t="s">
        <v>146</v>
      </c>
      <c r="C10" s="370"/>
      <c r="D10" s="224" t="s">
        <v>241</v>
      </c>
      <c r="E10" s="186">
        <f>'Aneksi nr.2'!D41</f>
        <v>9850</v>
      </c>
      <c r="F10" s="187">
        <f>'Aneksi nr.1'!E25</f>
        <v>465386610</v>
      </c>
      <c r="G10" s="129">
        <f>F10/E10</f>
        <v>47247.371573604061</v>
      </c>
      <c r="H10" s="187">
        <f>'Aneksi nr.2'!F45</f>
        <v>15000</v>
      </c>
      <c r="I10" s="186">
        <f>'Aneksi nr.1'!G25</f>
        <v>454800000</v>
      </c>
      <c r="J10" s="26">
        <f>I10/H10</f>
        <v>30320</v>
      </c>
      <c r="K10" s="187">
        <f>'Aneksi nr.2'!H45</f>
        <v>15000</v>
      </c>
      <c r="L10" s="186">
        <f>'Aneksi nr.1'!I25</f>
        <v>466950101</v>
      </c>
      <c r="M10" s="26">
        <f>L10/K10</f>
        <v>31130.006733333332</v>
      </c>
      <c r="N10" s="187">
        <f>'Aneksi nr.2'!K45</f>
        <v>11114</v>
      </c>
      <c r="O10" s="186">
        <f>'Aneksi nr.1'!L25</f>
        <v>466810677</v>
      </c>
      <c r="P10" s="26">
        <f>O10/N10</f>
        <v>42002.040399496131</v>
      </c>
      <c r="Q10" s="24">
        <f>P10-G10</f>
        <v>-5245.3311741079306</v>
      </c>
      <c r="R10" s="25">
        <f>P10-J10</f>
        <v>11682.040399496131</v>
      </c>
      <c r="S10" s="125">
        <f>P10-M10</f>
        <v>10872.033666162799</v>
      </c>
    </row>
    <row r="11" spans="1:19">
      <c r="A11" s="12"/>
      <c r="B11" s="225" t="s">
        <v>235</v>
      </c>
      <c r="C11" s="224" t="s">
        <v>236</v>
      </c>
      <c r="D11" s="78" t="s">
        <v>239</v>
      </c>
      <c r="E11" s="80">
        <v>1</v>
      </c>
      <c r="F11" s="126">
        <v>26009661</v>
      </c>
      <c r="G11" s="223"/>
      <c r="H11" s="80">
        <v>0</v>
      </c>
      <c r="I11" s="80">
        <v>0</v>
      </c>
      <c r="J11" s="26">
        <v>0</v>
      </c>
      <c r="K11" s="80">
        <v>1</v>
      </c>
      <c r="L11" s="80">
        <v>14938265</v>
      </c>
      <c r="M11" s="80"/>
      <c r="N11" s="127">
        <v>1</v>
      </c>
      <c r="O11" s="80">
        <v>0</v>
      </c>
      <c r="P11" s="127">
        <v>0</v>
      </c>
      <c r="Q11" s="80">
        <f>P11-G11</f>
        <v>0</v>
      </c>
      <c r="R11" s="80">
        <f>SUM(P11-J11)</f>
        <v>0</v>
      </c>
      <c r="S11" s="128">
        <f>SUM(P11-M11)</f>
        <v>0</v>
      </c>
    </row>
    <row r="12" spans="1:19">
      <c r="A12" s="12"/>
      <c r="B12" s="225" t="s">
        <v>237</v>
      </c>
      <c r="C12" s="224" t="s">
        <v>238</v>
      </c>
      <c r="D12" s="78" t="s">
        <v>239</v>
      </c>
      <c r="E12" s="80">
        <v>1</v>
      </c>
      <c r="F12" s="126">
        <v>4351800</v>
      </c>
      <c r="G12" s="126"/>
      <c r="H12" s="80">
        <v>1</v>
      </c>
      <c r="I12" s="80">
        <v>2000000</v>
      </c>
      <c r="J12" s="290">
        <v>0</v>
      </c>
      <c r="K12" s="80">
        <v>1</v>
      </c>
      <c r="L12" s="80">
        <v>1952640</v>
      </c>
      <c r="M12" s="80"/>
      <c r="N12" s="127">
        <v>1</v>
      </c>
      <c r="O12" s="80">
        <v>1952640</v>
      </c>
      <c r="P12" s="127">
        <v>0</v>
      </c>
      <c r="Q12" s="80">
        <f>P12-G12</f>
        <v>0</v>
      </c>
      <c r="R12" s="80">
        <f>SUM(P12-J12)</f>
        <v>0</v>
      </c>
      <c r="S12" s="128">
        <f>SUM(P12-M12)</f>
        <v>0</v>
      </c>
    </row>
    <row r="13" spans="1:19">
      <c r="A13" s="12"/>
      <c r="B13" s="76" t="s">
        <v>147</v>
      </c>
      <c r="C13" s="116" t="s">
        <v>16</v>
      </c>
      <c r="D13" s="78"/>
      <c r="E13" s="188"/>
      <c r="F13" s="188">
        <f t="shared" ref="F13:S13" si="0">SUM(F10:F12)</f>
        <v>495748071</v>
      </c>
      <c r="G13" s="188">
        <f t="shared" si="0"/>
        <v>47247.371573604061</v>
      </c>
      <c r="H13" s="188">
        <f t="shared" si="0"/>
        <v>15001</v>
      </c>
      <c r="I13" s="188">
        <f t="shared" si="0"/>
        <v>456800000</v>
      </c>
      <c r="J13" s="188">
        <f t="shared" si="0"/>
        <v>30320</v>
      </c>
      <c r="K13" s="188">
        <f t="shared" si="0"/>
        <v>15002</v>
      </c>
      <c r="L13" s="188">
        <f t="shared" si="0"/>
        <v>483841006</v>
      </c>
      <c r="M13" s="188">
        <f t="shared" si="0"/>
        <v>31130.006733333332</v>
      </c>
      <c r="N13" s="188">
        <f t="shared" si="0"/>
        <v>11116</v>
      </c>
      <c r="O13" s="188">
        <f t="shared" si="0"/>
        <v>468763317</v>
      </c>
      <c r="P13" s="188">
        <f t="shared" si="0"/>
        <v>42002.040399496131</v>
      </c>
      <c r="Q13" s="188">
        <f t="shared" si="0"/>
        <v>-5245.3311741079306</v>
      </c>
      <c r="R13" s="188">
        <f t="shared" si="0"/>
        <v>11682.040399496131</v>
      </c>
      <c r="S13" s="188">
        <f t="shared" si="0"/>
        <v>10872.033666162799</v>
      </c>
    </row>
    <row r="14" spans="1:19" ht="24.75" customHeight="1" thickBot="1">
      <c r="A14" s="12"/>
      <c r="B14" s="370" t="s">
        <v>148</v>
      </c>
      <c r="C14" s="370"/>
      <c r="D14" s="24"/>
      <c r="E14" s="25"/>
      <c r="F14" s="24"/>
      <c r="G14" s="129"/>
      <c r="H14" s="24"/>
      <c r="I14" s="25"/>
      <c r="J14" s="26"/>
      <c r="K14" s="24"/>
      <c r="L14" s="25"/>
      <c r="M14" s="26"/>
      <c r="N14" s="24"/>
      <c r="O14" s="25"/>
      <c r="P14" s="26"/>
      <c r="Q14" s="24"/>
      <c r="R14" s="25"/>
      <c r="S14" s="125"/>
    </row>
    <row r="15" spans="1:19" ht="15.75" thickTop="1">
      <c r="A15" s="12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</row>
    <row r="16" spans="1:19">
      <c r="A16" s="12"/>
      <c r="B16" s="6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" customHeight="1">
      <c r="A17" s="12"/>
      <c r="B17" s="12"/>
      <c r="C17" s="12"/>
      <c r="D17" s="379" t="s">
        <v>211</v>
      </c>
      <c r="E17" s="380"/>
      <c r="F17" s="85" t="s">
        <v>35</v>
      </c>
      <c r="G17" s="351" t="s">
        <v>229</v>
      </c>
      <c r="H17" s="351"/>
      <c r="I17" s="379" t="s">
        <v>210</v>
      </c>
      <c r="J17" s="380"/>
      <c r="K17" s="101" t="s">
        <v>35</v>
      </c>
      <c r="L17" s="385" t="s">
        <v>243</v>
      </c>
      <c r="M17" s="385"/>
      <c r="N17" s="385"/>
      <c r="O17" s="385"/>
      <c r="P17" s="12"/>
      <c r="Q17" s="12"/>
      <c r="R17" s="12"/>
      <c r="S17" s="12"/>
    </row>
    <row r="18" spans="1:19" ht="33.75" customHeight="1">
      <c r="A18" s="12"/>
      <c r="B18" s="12"/>
      <c r="C18" s="12"/>
      <c r="D18" s="381"/>
      <c r="E18" s="382"/>
      <c r="F18" s="85" t="s">
        <v>36</v>
      </c>
      <c r="G18" s="352"/>
      <c r="H18" s="352"/>
      <c r="I18" s="381"/>
      <c r="J18" s="382"/>
      <c r="K18" s="101" t="s">
        <v>36</v>
      </c>
      <c r="L18" s="386"/>
      <c r="M18" s="387"/>
      <c r="N18" s="387"/>
      <c r="O18" s="388"/>
      <c r="P18" s="12"/>
      <c r="Q18" s="12"/>
      <c r="R18" s="12"/>
      <c r="S18" s="12"/>
    </row>
    <row r="19" spans="1:19" ht="13.5" customHeight="1">
      <c r="A19" s="12"/>
      <c r="B19" s="12"/>
      <c r="C19" s="12"/>
      <c r="D19" s="383"/>
      <c r="E19" s="384"/>
      <c r="F19" s="85" t="s">
        <v>37</v>
      </c>
      <c r="G19" s="352"/>
      <c r="H19" s="352"/>
      <c r="I19" s="383"/>
      <c r="J19" s="384"/>
      <c r="K19" s="101" t="s">
        <v>37</v>
      </c>
      <c r="L19" s="386"/>
      <c r="M19" s="387"/>
      <c r="N19" s="387"/>
      <c r="O19" s="388"/>
      <c r="P19" s="12"/>
      <c r="Q19" s="12"/>
      <c r="R19" s="12"/>
      <c r="S19" s="12"/>
    </row>
  </sheetData>
  <mergeCells count="26">
    <mergeCell ref="D17:E19"/>
    <mergeCell ref="B15:S15"/>
    <mergeCell ref="G17:H17"/>
    <mergeCell ref="I17:J19"/>
    <mergeCell ref="G18:H18"/>
    <mergeCell ref="G19:H19"/>
    <mergeCell ref="L17:O17"/>
    <mergeCell ref="L18:O18"/>
    <mergeCell ref="L19:O19"/>
    <mergeCell ref="B2:S2"/>
    <mergeCell ref="B3:S3"/>
    <mergeCell ref="B4:S4"/>
    <mergeCell ref="C5:E5"/>
    <mergeCell ref="G5:S5"/>
    <mergeCell ref="H7:J7"/>
    <mergeCell ref="B10:C10"/>
    <mergeCell ref="B14:C14"/>
    <mergeCell ref="C6:E6"/>
    <mergeCell ref="G6:S6"/>
    <mergeCell ref="N7:P7"/>
    <mergeCell ref="Q7:S7"/>
    <mergeCell ref="K7:M7"/>
    <mergeCell ref="B7:B8"/>
    <mergeCell ref="C7:C8"/>
    <mergeCell ref="D7:D8"/>
    <mergeCell ref="E7:G7"/>
  </mergeCells>
  <printOptions horizontalCentered="1"/>
  <pageMargins left="0" right="0" top="0" bottom="0" header="0" footer="0"/>
  <pageSetup paperSize="9" scale="51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V27"/>
  <sheetViews>
    <sheetView workbookViewId="0">
      <selection activeCell="L13" sqref="L13"/>
    </sheetView>
  </sheetViews>
  <sheetFormatPr defaultRowHeight="15"/>
  <cols>
    <col min="1" max="1" width="3.28515625" style="14" customWidth="1"/>
    <col min="2" max="2" width="0.140625" style="14" customWidth="1"/>
    <col min="3" max="3" width="9" style="14" customWidth="1"/>
    <col min="4" max="4" width="9.140625" style="14" customWidth="1"/>
    <col min="5" max="5" width="23.28515625" style="14" customWidth="1"/>
    <col min="6" max="6" width="8.140625" style="14" customWidth="1"/>
    <col min="7" max="7" width="33.28515625" style="14" customWidth="1"/>
    <col min="8" max="8" width="0.140625" style="14" customWidth="1"/>
    <col min="9" max="9" width="18.28515625" style="14" customWidth="1"/>
    <col min="10" max="10" width="7.85546875" style="14" customWidth="1"/>
    <col min="11" max="11" width="15" style="14" customWidth="1"/>
    <col min="12" max="12" width="12.85546875" style="14" customWidth="1"/>
    <col min="13" max="16" width="15" style="14" customWidth="1"/>
    <col min="17" max="17" width="6.28515625" style="14" customWidth="1"/>
    <col min="18" max="18" width="8.28515625" style="14" customWidth="1"/>
    <col min="19" max="19" width="8.85546875" style="14" customWidth="1"/>
    <col min="20" max="20" width="9.28515625" style="14" customWidth="1"/>
    <col min="21" max="21" width="12.7109375" style="14" customWidth="1"/>
    <col min="22" max="22" width="10.85546875" style="14" bestFit="1" customWidth="1"/>
    <col min="23" max="16384" width="9.140625" style="14"/>
  </cols>
  <sheetData>
    <row r="1" spans="1:22">
      <c r="A1" s="12"/>
      <c r="B1" s="12"/>
      <c r="C1" s="7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>
      <c r="A2" s="12"/>
      <c r="B2" s="12"/>
      <c r="C2" s="355" t="s">
        <v>149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</row>
    <row r="3" spans="1:22" ht="15.75" thickBot="1">
      <c r="A3" s="12"/>
      <c r="B3" s="12"/>
      <c r="C3" s="389" t="s">
        <v>254</v>
      </c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</row>
    <row r="4" spans="1:22" ht="16.5" thickTop="1" thickBot="1">
      <c r="A4" s="356"/>
      <c r="B4" s="356"/>
      <c r="C4" s="390" t="s">
        <v>1</v>
      </c>
      <c r="D4" s="391" t="s">
        <v>63</v>
      </c>
      <c r="E4" s="391" t="s">
        <v>86</v>
      </c>
      <c r="F4" s="391" t="s">
        <v>150</v>
      </c>
      <c r="G4" s="392" t="s">
        <v>120</v>
      </c>
      <c r="H4" s="392"/>
      <c r="I4" s="391" t="s">
        <v>87</v>
      </c>
      <c r="J4" s="393" t="s">
        <v>151</v>
      </c>
      <c r="K4" s="394" t="s">
        <v>6</v>
      </c>
      <c r="L4" s="394"/>
      <c r="M4" s="394"/>
      <c r="N4" s="394"/>
      <c r="O4" s="394"/>
      <c r="P4" s="394"/>
      <c r="Q4" s="394"/>
      <c r="R4" s="394"/>
      <c r="S4" s="394"/>
      <c r="T4" s="394"/>
      <c r="U4" s="394"/>
    </row>
    <row r="5" spans="1:22" ht="16.5" thickTop="1" thickBot="1">
      <c r="A5" s="12"/>
      <c r="B5" s="12"/>
      <c r="C5" s="390"/>
      <c r="D5" s="391"/>
      <c r="E5" s="391"/>
      <c r="F5" s="391"/>
      <c r="G5" s="392"/>
      <c r="H5" s="392"/>
      <c r="I5" s="391"/>
      <c r="J5" s="393"/>
      <c r="K5" s="395" t="s">
        <v>16</v>
      </c>
      <c r="L5" s="245" t="s">
        <v>7</v>
      </c>
      <c r="M5" s="245" t="s">
        <v>8</v>
      </c>
      <c r="N5" s="245" t="s">
        <v>9</v>
      </c>
      <c r="O5" s="245" t="s">
        <v>10</v>
      </c>
      <c r="P5" s="245" t="s">
        <v>11</v>
      </c>
      <c r="Q5" s="396" t="s">
        <v>12</v>
      </c>
      <c r="R5" s="396"/>
      <c r="S5" s="245" t="s">
        <v>13</v>
      </c>
      <c r="T5" s="245" t="s">
        <v>14</v>
      </c>
      <c r="U5" s="246" t="s">
        <v>15</v>
      </c>
    </row>
    <row r="6" spans="1:22" ht="35.25" customHeight="1" thickTop="1">
      <c r="A6" s="12"/>
      <c r="B6" s="12"/>
      <c r="C6" s="390"/>
      <c r="D6" s="391"/>
      <c r="E6" s="391"/>
      <c r="F6" s="391"/>
      <c r="G6" s="392"/>
      <c r="H6" s="392"/>
      <c r="I6" s="391"/>
      <c r="J6" s="393"/>
      <c r="K6" s="395"/>
      <c r="L6" s="247" t="s">
        <v>18</v>
      </c>
      <c r="M6" s="247" t="s">
        <v>19</v>
      </c>
      <c r="N6" s="247" t="s">
        <v>20</v>
      </c>
      <c r="O6" s="247" t="s">
        <v>21</v>
      </c>
      <c r="P6" s="247" t="s">
        <v>22</v>
      </c>
      <c r="Q6" s="397" t="s">
        <v>23</v>
      </c>
      <c r="R6" s="397"/>
      <c r="S6" s="247" t="s">
        <v>24</v>
      </c>
      <c r="T6" s="247" t="s">
        <v>25</v>
      </c>
      <c r="U6" s="248" t="s">
        <v>152</v>
      </c>
    </row>
    <row r="7" spans="1:22" ht="33.75" customHeight="1">
      <c r="A7" s="12"/>
      <c r="B7" s="12"/>
      <c r="C7" s="158" t="s">
        <v>213</v>
      </c>
      <c r="D7" s="159" t="s">
        <v>214</v>
      </c>
      <c r="E7" s="160" t="s">
        <v>215</v>
      </c>
      <c r="F7" s="159" t="s">
        <v>216</v>
      </c>
      <c r="G7" s="400" t="s">
        <v>217</v>
      </c>
      <c r="H7" s="400"/>
      <c r="I7" s="78" t="s">
        <v>29</v>
      </c>
      <c r="J7" s="239">
        <f>'Aneksi nr.4'!G13</f>
        <v>15000</v>
      </c>
      <c r="K7" s="239">
        <f>SUM(L7:U7)</f>
        <v>456800000</v>
      </c>
      <c r="L7" s="239">
        <v>0</v>
      </c>
      <c r="M7" s="239">
        <f>'Aneksi nr.1'!G27</f>
        <v>2000000</v>
      </c>
      <c r="N7" s="239">
        <f>'Aneksi nr.1'!G18</f>
        <v>370000000</v>
      </c>
      <c r="O7" s="239">
        <f>'Aneksi nr.1'!G19</f>
        <v>51800000</v>
      </c>
      <c r="P7" s="239">
        <f>'Aneksi nr.1'!G20</f>
        <v>33000000</v>
      </c>
      <c r="Q7" s="353"/>
      <c r="R7" s="353"/>
      <c r="S7" s="239"/>
      <c r="T7" s="239"/>
      <c r="U7" s="183">
        <v>0</v>
      </c>
      <c r="V7" s="230"/>
    </row>
    <row r="8" spans="1:22">
      <c r="A8" s="12"/>
      <c r="B8" s="12"/>
      <c r="C8" s="76"/>
      <c r="D8" s="77"/>
      <c r="E8" s="31"/>
      <c r="F8" s="9"/>
      <c r="G8" s="130"/>
      <c r="H8" s="131"/>
      <c r="I8" s="78" t="s">
        <v>30</v>
      </c>
      <c r="J8" s="239">
        <f>'Aneksi nr.4'!H13</f>
        <v>15000</v>
      </c>
      <c r="K8" s="239">
        <f t="shared" ref="K8:K9" si="0">SUM(L8:U8)</f>
        <v>487441006</v>
      </c>
      <c r="L8" s="239">
        <f>'Aneksi nr.1'!I26</f>
        <v>3600000</v>
      </c>
      <c r="M8" s="289">
        <f>'Aneksi nr.1'!I27</f>
        <v>16890905</v>
      </c>
      <c r="N8" s="239">
        <f>'Aneksi nr.1'!I18</f>
        <v>345009464</v>
      </c>
      <c r="O8" s="239">
        <f>'Aneksi nr.1'!I19</f>
        <v>45163747</v>
      </c>
      <c r="P8" s="239">
        <f>'Aneksi nr.1'!I20</f>
        <v>75800000</v>
      </c>
      <c r="Q8" s="398"/>
      <c r="R8" s="399"/>
      <c r="S8" s="239"/>
      <c r="T8" s="239"/>
      <c r="U8" s="183">
        <f>'Aneksi nr.1'!L24</f>
        <v>976890</v>
      </c>
      <c r="V8" s="230"/>
    </row>
    <row r="9" spans="1:22">
      <c r="A9" s="12"/>
      <c r="B9" s="12"/>
      <c r="C9" s="76"/>
      <c r="D9" s="77"/>
      <c r="E9" s="31"/>
      <c r="F9" s="9"/>
      <c r="G9" s="130"/>
      <c r="H9" s="131"/>
      <c r="I9" s="78" t="s">
        <v>31</v>
      </c>
      <c r="J9" s="285">
        <f>'Aneksi nr.2'!K41</f>
        <v>11114</v>
      </c>
      <c r="K9" s="285">
        <f t="shared" si="0"/>
        <v>468763317</v>
      </c>
      <c r="L9" s="285">
        <v>0</v>
      </c>
      <c r="M9" s="285">
        <f>'Aneksi nr.1'!L27</f>
        <v>1952640</v>
      </c>
      <c r="N9" s="239">
        <f>'Aneksi nr.1'!L18</f>
        <v>345009464</v>
      </c>
      <c r="O9" s="239">
        <f>'Aneksi nr.1'!L19</f>
        <v>45163747</v>
      </c>
      <c r="P9" s="239">
        <f>'Aneksi nr.1'!L20</f>
        <v>75660576</v>
      </c>
      <c r="Q9" s="398"/>
      <c r="R9" s="399"/>
      <c r="S9" s="239"/>
      <c r="T9" s="239"/>
      <c r="U9" s="183">
        <f>'Aneksi nr.1'!L24</f>
        <v>976890</v>
      </c>
    </row>
    <row r="10" spans="1:22">
      <c r="A10" s="12"/>
      <c r="B10" s="12"/>
      <c r="C10" s="158" t="s">
        <v>213</v>
      </c>
      <c r="D10" s="159" t="s">
        <v>214</v>
      </c>
      <c r="E10" s="160" t="s">
        <v>215</v>
      </c>
      <c r="F10" s="159" t="s">
        <v>218</v>
      </c>
      <c r="G10" s="400" t="s">
        <v>219</v>
      </c>
      <c r="H10" s="400"/>
      <c r="I10" s="78" t="s">
        <v>29</v>
      </c>
      <c r="J10" s="285"/>
      <c r="K10" s="285">
        <f t="shared" ref="K10:K15" si="1">SUM(L10:U10)</f>
        <v>2000000</v>
      </c>
      <c r="L10" s="285"/>
      <c r="M10" s="285">
        <v>2000000</v>
      </c>
      <c r="N10" s="239"/>
      <c r="O10" s="239"/>
      <c r="P10" s="239"/>
      <c r="Q10" s="398"/>
      <c r="R10" s="399"/>
      <c r="S10" s="239"/>
      <c r="T10" s="239"/>
      <c r="U10" s="183"/>
    </row>
    <row r="11" spans="1:22">
      <c r="A11" s="12"/>
      <c r="B11" s="12"/>
      <c r="C11" s="76"/>
      <c r="D11" s="77"/>
      <c r="E11" s="31"/>
      <c r="F11" s="77"/>
      <c r="G11" s="401"/>
      <c r="H11" s="402"/>
      <c r="I11" s="78" t="s">
        <v>30</v>
      </c>
      <c r="J11" s="285"/>
      <c r="K11" s="285">
        <f t="shared" si="1"/>
        <v>1952640</v>
      </c>
      <c r="L11" s="285"/>
      <c r="M11" s="285">
        <v>1952640</v>
      </c>
      <c r="N11" s="239"/>
      <c r="O11" s="239"/>
      <c r="P11" s="239"/>
      <c r="Q11" s="398"/>
      <c r="R11" s="399"/>
      <c r="S11" s="239"/>
      <c r="T11" s="239"/>
      <c r="U11" s="183"/>
    </row>
    <row r="12" spans="1:22">
      <c r="A12" s="12"/>
      <c r="B12" s="12"/>
      <c r="C12" s="76"/>
      <c r="D12" s="77"/>
      <c r="E12" s="31"/>
      <c r="F12" s="77"/>
      <c r="G12" s="403"/>
      <c r="H12" s="403"/>
      <c r="I12" s="182" t="s">
        <v>31</v>
      </c>
      <c r="J12" s="285"/>
      <c r="K12" s="285">
        <f t="shared" si="1"/>
        <v>1952640</v>
      </c>
      <c r="L12" s="285"/>
      <c r="M12" s="285">
        <v>1952640</v>
      </c>
      <c r="N12" s="239"/>
      <c r="O12" s="239"/>
      <c r="P12" s="239"/>
      <c r="Q12" s="353"/>
      <c r="R12" s="353"/>
      <c r="S12" s="239"/>
      <c r="T12" s="239"/>
      <c r="U12" s="183"/>
    </row>
    <row r="13" spans="1:22">
      <c r="A13" s="12"/>
      <c r="B13" s="12"/>
      <c r="C13" s="158" t="s">
        <v>213</v>
      </c>
      <c r="D13" s="159" t="s">
        <v>214</v>
      </c>
      <c r="E13" s="160" t="s">
        <v>215</v>
      </c>
      <c r="F13" s="159" t="s">
        <v>222</v>
      </c>
      <c r="G13" s="400" t="s">
        <v>223</v>
      </c>
      <c r="H13" s="400"/>
      <c r="I13" s="78" t="s">
        <v>29</v>
      </c>
      <c r="J13" s="285"/>
      <c r="K13" s="285">
        <f t="shared" si="1"/>
        <v>0</v>
      </c>
      <c r="L13" s="285"/>
      <c r="M13" s="285">
        <v>0</v>
      </c>
      <c r="N13" s="239"/>
      <c r="O13" s="239"/>
      <c r="P13" s="239"/>
      <c r="Q13" s="353"/>
      <c r="R13" s="353"/>
      <c r="S13" s="239"/>
      <c r="T13" s="239"/>
      <c r="U13" s="183"/>
    </row>
    <row r="14" spans="1:22">
      <c r="A14" s="12"/>
      <c r="B14" s="12"/>
      <c r="C14" s="76"/>
      <c r="D14" s="77"/>
      <c r="E14" s="31"/>
      <c r="F14" s="77"/>
      <c r="G14" s="403"/>
      <c r="H14" s="403"/>
      <c r="I14" s="78" t="s">
        <v>30</v>
      </c>
      <c r="J14" s="285"/>
      <c r="K14" s="285">
        <v>14938265</v>
      </c>
      <c r="L14" s="285"/>
      <c r="M14" s="285">
        <f>K14</f>
        <v>14938265</v>
      </c>
      <c r="N14" s="239"/>
      <c r="O14" s="239"/>
      <c r="P14" s="239"/>
      <c r="Q14" s="353"/>
      <c r="R14" s="353"/>
      <c r="S14" s="239"/>
      <c r="T14" s="239"/>
      <c r="U14" s="183"/>
    </row>
    <row r="15" spans="1:22">
      <c r="A15" s="12"/>
      <c r="B15" s="12"/>
      <c r="C15" s="76"/>
      <c r="D15" s="77"/>
      <c r="E15" s="31"/>
      <c r="F15" s="77"/>
      <c r="G15" s="403"/>
      <c r="H15" s="403"/>
      <c r="I15" s="78" t="s">
        <v>31</v>
      </c>
      <c r="J15" s="285"/>
      <c r="K15" s="285">
        <f t="shared" si="1"/>
        <v>0</v>
      </c>
      <c r="L15" s="285"/>
      <c r="M15" s="285">
        <v>0</v>
      </c>
      <c r="N15" s="239"/>
      <c r="O15" s="239"/>
      <c r="P15" s="239"/>
      <c r="Q15" s="353"/>
      <c r="R15" s="353"/>
      <c r="S15" s="239"/>
      <c r="T15" s="239"/>
      <c r="U15" s="183"/>
    </row>
    <row r="16" spans="1:22">
      <c r="A16" s="12"/>
      <c r="B16" s="12"/>
      <c r="C16" s="76"/>
      <c r="D16" s="77"/>
      <c r="E16" s="116"/>
      <c r="F16" s="77"/>
      <c r="G16" s="403" t="s">
        <v>153</v>
      </c>
      <c r="H16" s="403"/>
      <c r="I16" s="78" t="s">
        <v>29</v>
      </c>
      <c r="J16" s="285"/>
      <c r="K16" s="285">
        <f>K7+K10+K13</f>
        <v>458800000</v>
      </c>
      <c r="L16" s="285"/>
      <c r="M16" s="285">
        <f>SUM(M10+M13)</f>
        <v>2000000</v>
      </c>
      <c r="N16" s="239">
        <f t="shared" ref="N16:P18" si="2">SUM(N7)</f>
        <v>370000000</v>
      </c>
      <c r="O16" s="239">
        <f t="shared" si="2"/>
        <v>51800000</v>
      </c>
      <c r="P16" s="239">
        <f t="shared" si="2"/>
        <v>33000000</v>
      </c>
      <c r="Q16" s="353"/>
      <c r="R16" s="353"/>
      <c r="S16" s="239"/>
      <c r="T16" s="239"/>
      <c r="U16" s="183">
        <f>SUM(U7)</f>
        <v>0</v>
      </c>
    </row>
    <row r="17" spans="1:21">
      <c r="A17" s="12"/>
      <c r="B17" s="12"/>
      <c r="C17" s="76"/>
      <c r="D17" s="77"/>
      <c r="E17" s="116"/>
      <c r="F17" s="77"/>
      <c r="G17" s="403" t="s">
        <v>153</v>
      </c>
      <c r="H17" s="403"/>
      <c r="I17" s="78" t="s">
        <v>30</v>
      </c>
      <c r="J17" s="239"/>
      <c r="K17" s="239">
        <f>K7+K10+K13</f>
        <v>458800000</v>
      </c>
      <c r="L17" s="239"/>
      <c r="M17" s="239">
        <f>SUM(M11+M14)</f>
        <v>16890905</v>
      </c>
      <c r="N17" s="239">
        <f t="shared" si="2"/>
        <v>345009464</v>
      </c>
      <c r="O17" s="239">
        <f t="shared" si="2"/>
        <v>45163747</v>
      </c>
      <c r="P17" s="239">
        <f t="shared" si="2"/>
        <v>75800000</v>
      </c>
      <c r="Q17" s="353"/>
      <c r="R17" s="353"/>
      <c r="S17" s="239"/>
      <c r="T17" s="239"/>
      <c r="U17" s="183">
        <f>SUM(U8)</f>
        <v>976890</v>
      </c>
    </row>
    <row r="18" spans="1:21">
      <c r="A18" s="12"/>
      <c r="B18" s="12"/>
      <c r="C18" s="76"/>
      <c r="D18" s="77"/>
      <c r="E18" s="116"/>
      <c r="F18" s="77"/>
      <c r="G18" s="403" t="s">
        <v>153</v>
      </c>
      <c r="H18" s="403"/>
      <c r="I18" s="78" t="s">
        <v>31</v>
      </c>
      <c r="J18" s="80"/>
      <c r="K18" s="80">
        <f>K8+K11+K14</f>
        <v>504331911</v>
      </c>
      <c r="L18" s="80"/>
      <c r="M18" s="80">
        <f>SUM(M12+M15)</f>
        <v>1952640</v>
      </c>
      <c r="N18" s="80">
        <f t="shared" si="2"/>
        <v>345009464</v>
      </c>
      <c r="O18" s="80">
        <f t="shared" si="2"/>
        <v>45163747</v>
      </c>
      <c r="P18" s="80">
        <f t="shared" si="2"/>
        <v>75660576</v>
      </c>
      <c r="Q18" s="354"/>
      <c r="R18" s="354"/>
      <c r="S18" s="80"/>
      <c r="T18" s="80"/>
      <c r="U18" s="81">
        <f>SUM(U9)</f>
        <v>976890</v>
      </c>
    </row>
    <row r="19" spans="1:21">
      <c r="A19" s="12"/>
      <c r="B19" s="332"/>
      <c r="C19" s="33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5.75">
      <c r="A20" s="12"/>
      <c r="B20" s="12"/>
      <c r="C20" s="12"/>
      <c r="D20" s="12"/>
      <c r="E20" s="348" t="s">
        <v>211</v>
      </c>
      <c r="F20" s="85" t="s">
        <v>35</v>
      </c>
      <c r="G20" s="349" t="s">
        <v>229</v>
      </c>
      <c r="H20" s="349"/>
      <c r="I20" s="350" t="s">
        <v>210</v>
      </c>
      <c r="J20" s="101" t="s">
        <v>35</v>
      </c>
      <c r="K20" s="385" t="s">
        <v>243</v>
      </c>
      <c r="L20" s="385"/>
      <c r="M20" s="385"/>
      <c r="N20" s="385"/>
      <c r="O20" s="385"/>
      <c r="P20" s="385"/>
      <c r="Q20" s="385"/>
      <c r="R20" s="12"/>
      <c r="S20" s="12"/>
      <c r="T20" s="12"/>
      <c r="U20" s="12"/>
    </row>
    <row r="21" spans="1:21" ht="33" customHeight="1">
      <c r="A21" s="12"/>
      <c r="B21" s="12"/>
      <c r="C21" s="12"/>
      <c r="D21" s="12"/>
      <c r="E21" s="348"/>
      <c r="F21" s="85" t="s">
        <v>36</v>
      </c>
      <c r="G21" s="352"/>
      <c r="H21" s="352"/>
      <c r="I21" s="350"/>
      <c r="J21" s="101" t="s">
        <v>36</v>
      </c>
      <c r="K21" s="385"/>
      <c r="L21" s="385"/>
      <c r="M21" s="385"/>
      <c r="N21" s="385"/>
      <c r="O21" s="385"/>
      <c r="P21" s="385"/>
      <c r="Q21" s="385"/>
      <c r="R21" s="12"/>
      <c r="S21" s="12"/>
      <c r="T21" s="12"/>
      <c r="U21" s="12"/>
    </row>
    <row r="22" spans="1:21" ht="15.75">
      <c r="A22" s="12"/>
      <c r="B22" s="12"/>
      <c r="C22" s="12"/>
      <c r="D22" s="12"/>
      <c r="E22" s="348"/>
      <c r="F22" s="85" t="s">
        <v>37</v>
      </c>
      <c r="G22" s="351"/>
      <c r="H22" s="351"/>
      <c r="I22" s="350"/>
      <c r="J22" s="101" t="s">
        <v>37</v>
      </c>
      <c r="K22" s="385"/>
      <c r="L22" s="385"/>
      <c r="M22" s="385"/>
      <c r="N22" s="385"/>
      <c r="O22" s="385"/>
      <c r="P22" s="385"/>
      <c r="Q22" s="385"/>
      <c r="R22" s="12"/>
      <c r="S22" s="12"/>
      <c r="T22" s="12"/>
      <c r="U22" s="12"/>
    </row>
    <row r="23" spans="1:21">
      <c r="A23" s="12"/>
      <c r="B23" s="12"/>
      <c r="C23" s="332"/>
      <c r="D23" s="332"/>
      <c r="E23" s="12"/>
      <c r="F23" s="12"/>
      <c r="G23" s="12"/>
      <c r="H23" s="12"/>
      <c r="I23" s="12"/>
      <c r="J23" s="12"/>
      <c r="K23" s="229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>
      <c r="L24" s="230"/>
      <c r="M24" s="291"/>
    </row>
    <row r="25" spans="1:21">
      <c r="K25" s="230"/>
    </row>
    <row r="26" spans="1:21">
      <c r="K26" s="230"/>
    </row>
    <row r="27" spans="1:21">
      <c r="M27" s="243"/>
    </row>
  </sheetData>
  <mergeCells count="46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  <pageSetUpPr fitToPage="1"/>
  </sheetPr>
  <dimension ref="A1:N77"/>
  <sheetViews>
    <sheetView topLeftCell="A34" workbookViewId="0">
      <selection activeCell="O51" sqref="O51"/>
    </sheetView>
  </sheetViews>
  <sheetFormatPr defaultRowHeight="15"/>
  <cols>
    <col min="1" max="1" width="3.28515625" style="3" customWidth="1"/>
    <col min="2" max="2" width="0.140625" style="3" customWidth="1"/>
    <col min="3" max="4" width="8.140625" style="3" customWidth="1"/>
    <col min="5" max="5" width="43" style="3" customWidth="1"/>
    <col min="6" max="7" width="10" style="3" customWidth="1"/>
    <col min="8" max="8" width="47.28515625" style="3" customWidth="1"/>
    <col min="9" max="9" width="19.140625" style="3" customWidth="1"/>
    <col min="10" max="11" width="16" style="3" customWidth="1"/>
    <col min="12" max="12" width="16" style="11" customWidth="1"/>
    <col min="13" max="13" width="18.140625" style="3" customWidth="1"/>
    <col min="14" max="14" width="10.85546875" style="3" bestFit="1" customWidth="1"/>
    <col min="15" max="16384" width="9.140625" style="3"/>
  </cols>
  <sheetData>
    <row r="1" spans="1:14" s="14" customFormat="1">
      <c r="A1" s="12"/>
      <c r="B1" s="12"/>
      <c r="C1" s="71"/>
      <c r="D1" s="12"/>
      <c r="E1" s="12"/>
      <c r="F1" s="12"/>
      <c r="G1" s="12"/>
      <c r="H1" s="12"/>
      <c r="I1" s="12"/>
      <c r="J1" s="12"/>
      <c r="K1" s="12"/>
      <c r="L1" s="133"/>
    </row>
    <row r="2" spans="1:14" s="14" customFormat="1" ht="15.75" thickBot="1">
      <c r="A2" s="12"/>
      <c r="B2" s="12"/>
      <c r="C2" s="355" t="s">
        <v>154</v>
      </c>
      <c r="D2" s="355"/>
      <c r="E2" s="355"/>
      <c r="F2" s="355"/>
      <c r="G2" s="355"/>
      <c r="H2" s="355"/>
      <c r="I2" s="355"/>
      <c r="J2" s="355"/>
      <c r="K2" s="355"/>
      <c r="L2" s="355"/>
    </row>
    <row r="3" spans="1:14" s="251" customFormat="1" ht="24.75" thickTop="1">
      <c r="A3" s="405"/>
      <c r="B3" s="405"/>
      <c r="C3" s="252" t="s">
        <v>155</v>
      </c>
      <c r="D3" s="254" t="s">
        <v>156</v>
      </c>
      <c r="E3" s="254" t="s">
        <v>157</v>
      </c>
      <c r="F3" s="254" t="s">
        <v>158</v>
      </c>
      <c r="G3" s="254" t="s">
        <v>159</v>
      </c>
      <c r="H3" s="254" t="s">
        <v>160</v>
      </c>
      <c r="I3" s="254" t="s">
        <v>161</v>
      </c>
      <c r="J3" s="255">
        <v>2022</v>
      </c>
      <c r="K3" s="255">
        <v>2023</v>
      </c>
      <c r="L3" s="256">
        <v>2024</v>
      </c>
      <c r="M3" s="257">
        <v>2025</v>
      </c>
    </row>
    <row r="4" spans="1:14">
      <c r="A4" s="12"/>
      <c r="B4" s="12"/>
      <c r="C4" s="253" t="s">
        <v>213</v>
      </c>
      <c r="D4" s="168" t="s">
        <v>214</v>
      </c>
      <c r="E4" s="169" t="s">
        <v>215</v>
      </c>
      <c r="F4" s="258"/>
      <c r="G4" s="168" t="s">
        <v>216</v>
      </c>
      <c r="H4" s="206" t="s">
        <v>217</v>
      </c>
      <c r="I4" s="259" t="s">
        <v>162</v>
      </c>
      <c r="J4" s="260">
        <v>8000</v>
      </c>
      <c r="K4" s="261">
        <v>8000</v>
      </c>
      <c r="L4" s="261">
        <v>15000</v>
      </c>
      <c r="M4" s="262">
        <v>15000</v>
      </c>
    </row>
    <row r="5" spans="1:14">
      <c r="A5" s="1"/>
      <c r="B5" s="1"/>
      <c r="C5" s="253" t="s">
        <v>213</v>
      </c>
      <c r="D5" s="168" t="s">
        <v>214</v>
      </c>
      <c r="E5" s="169" t="s">
        <v>215</v>
      </c>
      <c r="F5" s="199"/>
      <c r="G5" s="168" t="s">
        <v>216</v>
      </c>
      <c r="H5" s="206" t="s">
        <v>217</v>
      </c>
      <c r="I5" s="263" t="s">
        <v>163</v>
      </c>
      <c r="J5" s="260">
        <f>130000000+16000000+13000000</f>
        <v>159000000</v>
      </c>
      <c r="K5" s="261">
        <f>160000000+55000000+17100000</f>
        <v>232100000</v>
      </c>
      <c r="L5" s="264">
        <f>477800000</f>
        <v>477800000</v>
      </c>
      <c r="M5" s="262">
        <f>'Aneksi nr.1'!G25</f>
        <v>454800000</v>
      </c>
    </row>
    <row r="6" spans="1:14">
      <c r="A6" s="1"/>
      <c r="B6" s="1"/>
      <c r="C6" s="253" t="s">
        <v>213</v>
      </c>
      <c r="D6" s="168" t="s">
        <v>214</v>
      </c>
      <c r="E6" s="169" t="s">
        <v>215</v>
      </c>
      <c r="F6" s="258"/>
      <c r="G6" s="168" t="s">
        <v>216</v>
      </c>
      <c r="H6" s="206" t="s">
        <v>217</v>
      </c>
      <c r="I6" s="263" t="s">
        <v>164</v>
      </c>
      <c r="J6" s="260">
        <f>SUM(J5/J4)</f>
        <v>19875</v>
      </c>
      <c r="K6" s="260">
        <f>SUM(K5/K4)</f>
        <v>29012.5</v>
      </c>
      <c r="L6" s="261">
        <f>SUM(L5/L4)</f>
        <v>31853.333333333332</v>
      </c>
      <c r="M6" s="278">
        <f>SUM(M5/M4)</f>
        <v>30320</v>
      </c>
      <c r="N6" s="277"/>
    </row>
    <row r="7" spans="1:14">
      <c r="A7" s="1"/>
      <c r="B7" s="1"/>
      <c r="C7" s="253"/>
      <c r="D7" s="168"/>
      <c r="E7" s="169"/>
      <c r="F7" s="199"/>
      <c r="G7" s="168"/>
      <c r="H7" s="265" t="s">
        <v>165</v>
      </c>
      <c r="I7" s="266"/>
      <c r="J7" s="280">
        <v>0</v>
      </c>
      <c r="K7" s="280">
        <f>SUM(K6-J6)</f>
        <v>9137.5</v>
      </c>
      <c r="L7" s="280">
        <f>SUM(L6-K6)</f>
        <v>2840.8333333333321</v>
      </c>
      <c r="M7" s="281">
        <f>M6-L6</f>
        <v>-1533.3333333333321</v>
      </c>
    </row>
    <row r="8" spans="1:14">
      <c r="A8" s="1"/>
      <c r="B8" s="1"/>
      <c r="C8" s="253" t="s">
        <v>213</v>
      </c>
      <c r="D8" s="168" t="s">
        <v>214</v>
      </c>
      <c r="E8" s="169" t="s">
        <v>215</v>
      </c>
      <c r="F8" s="258"/>
      <c r="G8" s="168" t="s">
        <v>216</v>
      </c>
      <c r="H8" s="206" t="s">
        <v>217</v>
      </c>
      <c r="I8" s="259" t="s">
        <v>166</v>
      </c>
      <c r="J8" s="260">
        <v>8000</v>
      </c>
      <c r="K8" s="261">
        <v>8000</v>
      </c>
      <c r="L8" s="264">
        <v>15000</v>
      </c>
      <c r="M8" s="262">
        <v>15000</v>
      </c>
    </row>
    <row r="9" spans="1:14">
      <c r="A9" s="1"/>
      <c r="B9" s="1"/>
      <c r="C9" s="253" t="s">
        <v>213</v>
      </c>
      <c r="D9" s="168" t="s">
        <v>214</v>
      </c>
      <c r="E9" s="169" t="s">
        <v>215</v>
      </c>
      <c r="F9" s="199"/>
      <c r="G9" s="168" t="s">
        <v>216</v>
      </c>
      <c r="H9" s="206" t="s">
        <v>217</v>
      </c>
      <c r="I9" s="263" t="s">
        <v>167</v>
      </c>
      <c r="J9" s="260">
        <f>132300000+15510000+15200000+1511000</f>
        <v>164521000</v>
      </c>
      <c r="K9" s="261">
        <f>384018000+36100000+72776066+316330</f>
        <v>493210396</v>
      </c>
      <c r="L9" s="261">
        <f>468809200</f>
        <v>468809200</v>
      </c>
      <c r="M9" s="262">
        <f>'Aneksi nr.1'!I25</f>
        <v>466950101</v>
      </c>
    </row>
    <row r="10" spans="1:14">
      <c r="A10" s="1"/>
      <c r="B10" s="1"/>
      <c r="C10" s="253" t="s">
        <v>213</v>
      </c>
      <c r="D10" s="168" t="s">
        <v>214</v>
      </c>
      <c r="E10" s="169" t="s">
        <v>215</v>
      </c>
      <c r="F10" s="258"/>
      <c r="G10" s="168" t="s">
        <v>216</v>
      </c>
      <c r="H10" s="206" t="s">
        <v>217</v>
      </c>
      <c r="I10" s="263" t="s">
        <v>168</v>
      </c>
      <c r="J10" s="260">
        <f>SUM(J9/J8)</f>
        <v>20565.125</v>
      </c>
      <c r="K10" s="260">
        <f>SUM(K9/K8)</f>
        <v>61651.299500000001</v>
      </c>
      <c r="L10" s="261">
        <f>SUM(L9/L8)</f>
        <v>31253.946666666667</v>
      </c>
      <c r="M10" s="262">
        <f>M9/M8</f>
        <v>31130.006733333332</v>
      </c>
    </row>
    <row r="11" spans="1:14">
      <c r="A11" s="1"/>
      <c r="B11" s="1"/>
      <c r="C11" s="253"/>
      <c r="D11" s="168"/>
      <c r="E11" s="169"/>
      <c r="F11" s="199"/>
      <c r="G11" s="168"/>
      <c r="H11" s="265" t="s">
        <v>169</v>
      </c>
      <c r="I11" s="266"/>
      <c r="J11" s="280">
        <v>0</v>
      </c>
      <c r="K11" s="280">
        <f>SUM(K10-J10)</f>
        <v>41086.174500000001</v>
      </c>
      <c r="L11" s="280">
        <f>SUM(L10-K10)</f>
        <v>-30397.352833333334</v>
      </c>
      <c r="M11" s="282">
        <f>M10-L10</f>
        <v>-123.93993333333492</v>
      </c>
    </row>
    <row r="12" spans="1:14">
      <c r="A12" s="1"/>
      <c r="B12" s="1"/>
      <c r="C12" s="253" t="s">
        <v>213</v>
      </c>
      <c r="D12" s="168" t="s">
        <v>214</v>
      </c>
      <c r="E12" s="169" t="s">
        <v>215</v>
      </c>
      <c r="F12" s="258"/>
      <c r="G12" s="168" t="s">
        <v>216</v>
      </c>
      <c r="H12" s="206" t="s">
        <v>217</v>
      </c>
      <c r="I12" s="259" t="s">
        <v>170</v>
      </c>
      <c r="J12" s="260">
        <v>3305</v>
      </c>
      <c r="K12" s="261">
        <v>8812</v>
      </c>
      <c r="L12" s="261">
        <v>9850</v>
      </c>
      <c r="M12" s="262">
        <f>'Aneksi nr.3'!N10</f>
        <v>11114</v>
      </c>
    </row>
    <row r="13" spans="1:14">
      <c r="A13" s="1"/>
      <c r="B13" s="1"/>
      <c r="C13" s="253" t="s">
        <v>213</v>
      </c>
      <c r="D13" s="168" t="s">
        <v>214</v>
      </c>
      <c r="E13" s="169" t="s">
        <v>215</v>
      </c>
      <c r="F13" s="199"/>
      <c r="G13" s="168" t="s">
        <v>216</v>
      </c>
      <c r="H13" s="206" t="s">
        <v>217</v>
      </c>
      <c r="I13" s="263" t="s">
        <v>171</v>
      </c>
      <c r="J13" s="260">
        <v>164166696</v>
      </c>
      <c r="K13" s="261">
        <v>459944844</v>
      </c>
      <c r="L13" s="261">
        <v>465386610</v>
      </c>
      <c r="M13" s="262">
        <f>'Aneksi nr.1'!L25</f>
        <v>466810677</v>
      </c>
    </row>
    <row r="14" spans="1:14">
      <c r="A14" s="1"/>
      <c r="B14" s="1"/>
      <c r="C14" s="253" t="s">
        <v>213</v>
      </c>
      <c r="D14" s="168" t="s">
        <v>214</v>
      </c>
      <c r="E14" s="169" t="s">
        <v>215</v>
      </c>
      <c r="F14" s="258"/>
      <c r="G14" s="168" t="s">
        <v>216</v>
      </c>
      <c r="H14" s="206" t="s">
        <v>217</v>
      </c>
      <c r="I14" s="263" t="s">
        <v>172</v>
      </c>
      <c r="J14" s="260">
        <f t="shared" ref="J14:K14" si="0">SUM(J13/J12)</f>
        <v>49672.222692889562</v>
      </c>
      <c r="K14" s="260">
        <f t="shared" si="0"/>
        <v>52195.284157966409</v>
      </c>
      <c r="L14" s="261">
        <f>SUM(L13/L12)</f>
        <v>47247.371573604061</v>
      </c>
      <c r="M14" s="261">
        <f>SUM(M13/M12)</f>
        <v>42002.040399496131</v>
      </c>
    </row>
    <row r="15" spans="1:14">
      <c r="A15" s="1"/>
      <c r="B15" s="1"/>
      <c r="C15" s="253"/>
      <c r="D15" s="168"/>
      <c r="E15" s="169"/>
      <c r="F15" s="199"/>
      <c r="G15" s="168"/>
      <c r="H15" s="267" t="s">
        <v>173</v>
      </c>
      <c r="I15" s="268"/>
      <c r="J15" s="269">
        <v>0</v>
      </c>
      <c r="K15" s="269">
        <f>SUM(K14-J14)</f>
        <v>2523.0614650768475</v>
      </c>
      <c r="L15" s="269">
        <f>SUM(L14-K14)</f>
        <v>-4947.9125843623478</v>
      </c>
      <c r="M15" s="269">
        <f>SUM(M14-L14)</f>
        <v>-5245.3311741079306</v>
      </c>
    </row>
    <row r="16" spans="1:14">
      <c r="A16" s="1"/>
      <c r="B16" s="1"/>
      <c r="C16" s="253" t="s">
        <v>213</v>
      </c>
      <c r="D16" s="168" t="s">
        <v>214</v>
      </c>
      <c r="E16" s="169" t="s">
        <v>215</v>
      </c>
      <c r="F16" s="258"/>
      <c r="G16" s="168" t="s">
        <v>218</v>
      </c>
      <c r="H16" s="288" t="s">
        <v>219</v>
      </c>
      <c r="I16" s="271" t="s">
        <v>162</v>
      </c>
      <c r="J16" s="261">
        <v>1</v>
      </c>
      <c r="K16" s="261">
        <v>1</v>
      </c>
      <c r="L16" s="270">
        <v>1</v>
      </c>
      <c r="M16" s="279">
        <v>1</v>
      </c>
    </row>
    <row r="17" spans="1:13">
      <c r="A17" s="1"/>
      <c r="B17" s="1"/>
      <c r="C17" s="253" t="s">
        <v>213</v>
      </c>
      <c r="D17" s="168" t="s">
        <v>214</v>
      </c>
      <c r="E17" s="169" t="s">
        <v>215</v>
      </c>
      <c r="F17" s="199"/>
      <c r="G17" s="168" t="s">
        <v>218</v>
      </c>
      <c r="H17" s="288" t="s">
        <v>219</v>
      </c>
      <c r="I17" s="272" t="s">
        <v>163</v>
      </c>
      <c r="J17" s="261">
        <v>2600000</v>
      </c>
      <c r="K17" s="261">
        <v>660000</v>
      </c>
      <c r="L17" s="264">
        <v>16500000</v>
      </c>
      <c r="M17" s="279">
        <v>2000000</v>
      </c>
    </row>
    <row r="18" spans="1:13">
      <c r="A18" s="1"/>
      <c r="B18" s="1"/>
      <c r="C18" s="253" t="s">
        <v>213</v>
      </c>
      <c r="D18" s="168" t="s">
        <v>214</v>
      </c>
      <c r="E18" s="169" t="s">
        <v>215</v>
      </c>
      <c r="F18" s="258"/>
      <c r="G18" s="168" t="s">
        <v>218</v>
      </c>
      <c r="H18" s="288" t="s">
        <v>219</v>
      </c>
      <c r="I18" s="272" t="s">
        <v>164</v>
      </c>
      <c r="J18" s="261">
        <f>SUM(J17/J16)</f>
        <v>2600000</v>
      </c>
      <c r="K18" s="261">
        <f>SUM(K17/K16)</f>
        <v>660000</v>
      </c>
      <c r="L18" s="261">
        <f>SUM(L17/L16)</f>
        <v>16500000</v>
      </c>
      <c r="M18" s="279">
        <v>2000000</v>
      </c>
    </row>
    <row r="19" spans="1:13">
      <c r="A19" s="1"/>
      <c r="B19" s="1"/>
      <c r="C19" s="253"/>
      <c r="D19" s="168"/>
      <c r="E19" s="169"/>
      <c r="F19" s="199"/>
      <c r="G19" s="168"/>
      <c r="H19" s="265" t="s">
        <v>165</v>
      </c>
      <c r="I19" s="266"/>
      <c r="J19" s="280"/>
      <c r="K19" s="280">
        <f>SUM(K18-J18)</f>
        <v>-1940000</v>
      </c>
      <c r="L19" s="280">
        <f>SUM(L18-K18)</f>
        <v>15840000</v>
      </c>
      <c r="M19" s="280">
        <f>SUM(M18-L18)</f>
        <v>-14500000</v>
      </c>
    </row>
    <row r="20" spans="1:13" s="11" customFormat="1">
      <c r="A20" s="10"/>
      <c r="B20" s="10"/>
      <c r="C20" s="253" t="s">
        <v>213</v>
      </c>
      <c r="D20" s="168" t="s">
        <v>214</v>
      </c>
      <c r="E20" s="169" t="s">
        <v>215</v>
      </c>
      <c r="F20" s="258"/>
      <c r="G20" s="168" t="s">
        <v>218</v>
      </c>
      <c r="H20" s="288" t="s">
        <v>219</v>
      </c>
      <c r="I20" s="271" t="s">
        <v>166</v>
      </c>
      <c r="J20" s="261">
        <v>1</v>
      </c>
      <c r="K20" s="261">
        <v>1</v>
      </c>
      <c r="L20" s="261">
        <v>1</v>
      </c>
      <c r="M20" s="279"/>
    </row>
    <row r="21" spans="1:13" s="11" customFormat="1">
      <c r="A21" s="10"/>
      <c r="B21" s="10"/>
      <c r="C21" s="253" t="s">
        <v>213</v>
      </c>
      <c r="D21" s="168" t="s">
        <v>214</v>
      </c>
      <c r="E21" s="169" t="s">
        <v>215</v>
      </c>
      <c r="F21" s="199"/>
      <c r="G21" s="168" t="s">
        <v>218</v>
      </c>
      <c r="H21" s="288" t="s">
        <v>219</v>
      </c>
      <c r="I21" s="272" t="s">
        <v>167</v>
      </c>
      <c r="J21" s="261">
        <v>2402280</v>
      </c>
      <c r="K21" s="261">
        <v>660000</v>
      </c>
      <c r="L21" s="264">
        <v>14400000</v>
      </c>
      <c r="M21" s="279">
        <v>1952640</v>
      </c>
    </row>
    <row r="22" spans="1:13" s="11" customFormat="1">
      <c r="A22" s="10"/>
      <c r="B22" s="10"/>
      <c r="C22" s="253" t="s">
        <v>213</v>
      </c>
      <c r="D22" s="168" t="s">
        <v>214</v>
      </c>
      <c r="E22" s="169" t="s">
        <v>215</v>
      </c>
      <c r="F22" s="258"/>
      <c r="G22" s="168" t="s">
        <v>218</v>
      </c>
      <c r="H22" s="288" t="s">
        <v>219</v>
      </c>
      <c r="I22" s="272" t="s">
        <v>168</v>
      </c>
      <c r="J22" s="261">
        <v>0</v>
      </c>
      <c r="K22" s="261">
        <f>SUM(K21/K20)</f>
        <v>660000</v>
      </c>
      <c r="L22" s="261">
        <f>SUM(L21/L20)</f>
        <v>14400000</v>
      </c>
      <c r="M22" s="279">
        <v>1952640</v>
      </c>
    </row>
    <row r="23" spans="1:13" s="11" customFormat="1">
      <c r="A23" s="10"/>
      <c r="B23" s="10"/>
      <c r="C23" s="253"/>
      <c r="D23" s="168"/>
      <c r="E23" s="169"/>
      <c r="F23" s="199"/>
      <c r="G23" s="168"/>
      <c r="H23" s="273" t="s">
        <v>169</v>
      </c>
      <c r="I23" s="271"/>
      <c r="J23" s="283"/>
      <c r="K23" s="283">
        <f>SUM(K22-J22)</f>
        <v>660000</v>
      </c>
      <c r="L23" s="283">
        <f>SUM(L22-K22)</f>
        <v>13740000</v>
      </c>
      <c r="M23" s="283">
        <f>SUM(M22-L22)</f>
        <v>-12447360</v>
      </c>
    </row>
    <row r="24" spans="1:13" s="11" customFormat="1">
      <c r="A24" s="10"/>
      <c r="B24" s="10"/>
      <c r="C24" s="253" t="s">
        <v>213</v>
      </c>
      <c r="D24" s="168" t="s">
        <v>214</v>
      </c>
      <c r="E24" s="169" t="s">
        <v>215</v>
      </c>
      <c r="F24" s="258"/>
      <c r="G24" s="168" t="s">
        <v>218</v>
      </c>
      <c r="H24" s="288" t="s">
        <v>219</v>
      </c>
      <c r="I24" s="271" t="s">
        <v>170</v>
      </c>
      <c r="J24" s="261">
        <v>1</v>
      </c>
      <c r="K24" s="261">
        <v>1</v>
      </c>
      <c r="L24" s="270">
        <v>1</v>
      </c>
      <c r="M24" s="279">
        <v>1</v>
      </c>
    </row>
    <row r="25" spans="1:13" s="11" customFormat="1">
      <c r="A25" s="10"/>
      <c r="B25" s="10"/>
      <c r="C25" s="253" t="s">
        <v>213</v>
      </c>
      <c r="D25" s="168" t="s">
        <v>214</v>
      </c>
      <c r="E25" s="169" t="s">
        <v>215</v>
      </c>
      <c r="F25" s="199"/>
      <c r="G25" s="168" t="s">
        <v>218</v>
      </c>
      <c r="H25" s="288" t="s">
        <v>219</v>
      </c>
      <c r="I25" s="272" t="s">
        <v>171</v>
      </c>
      <c r="J25" s="261">
        <v>2402280</v>
      </c>
      <c r="K25" s="261">
        <v>520080</v>
      </c>
      <c r="L25" s="261">
        <v>4351800</v>
      </c>
      <c r="M25" s="279">
        <v>1952640</v>
      </c>
    </row>
    <row r="26" spans="1:13" s="11" customFormat="1">
      <c r="A26" s="10"/>
      <c r="B26" s="10"/>
      <c r="C26" s="253" t="s">
        <v>213</v>
      </c>
      <c r="D26" s="168" t="s">
        <v>214</v>
      </c>
      <c r="E26" s="169" t="s">
        <v>215</v>
      </c>
      <c r="F26" s="258"/>
      <c r="G26" s="168" t="s">
        <v>218</v>
      </c>
      <c r="H26" s="288" t="s">
        <v>219</v>
      </c>
      <c r="I26" s="272" t="s">
        <v>172</v>
      </c>
      <c r="J26" s="261">
        <f>SUM(J25/J24)</f>
        <v>2402280</v>
      </c>
      <c r="K26" s="261">
        <v>0</v>
      </c>
      <c r="L26" s="261">
        <v>4351800</v>
      </c>
      <c r="M26" s="279">
        <v>1952640</v>
      </c>
    </row>
    <row r="27" spans="1:13" s="11" customFormat="1">
      <c r="A27" s="10"/>
      <c r="B27" s="10"/>
      <c r="C27" s="253"/>
      <c r="D27" s="168"/>
      <c r="E27" s="169"/>
      <c r="F27" s="199"/>
      <c r="G27" s="168"/>
      <c r="H27" s="274" t="s">
        <v>173</v>
      </c>
      <c r="I27" s="272"/>
      <c r="J27" s="275">
        <v>0</v>
      </c>
      <c r="K27" s="275">
        <f>SUM(K26-J26)</f>
        <v>-2402280</v>
      </c>
      <c r="L27" s="275">
        <f>SUM(L26-K26)</f>
        <v>4351800</v>
      </c>
      <c r="M27" s="275">
        <f>SUM(M26-L26)</f>
        <v>-2399160</v>
      </c>
    </row>
    <row r="28" spans="1:13" s="11" customFormat="1">
      <c r="A28" s="10"/>
      <c r="B28" s="10"/>
      <c r="C28" s="253" t="s">
        <v>213</v>
      </c>
      <c r="D28" s="168" t="s">
        <v>214</v>
      </c>
      <c r="E28" s="169" t="s">
        <v>215</v>
      </c>
      <c r="F28" s="258"/>
      <c r="G28" s="168" t="s">
        <v>220</v>
      </c>
      <c r="H28" s="206" t="s">
        <v>221</v>
      </c>
      <c r="I28" s="271" t="s">
        <v>162</v>
      </c>
      <c r="J28" s="261">
        <v>1</v>
      </c>
      <c r="K28" s="261"/>
      <c r="L28" s="261"/>
      <c r="M28" s="279"/>
    </row>
    <row r="29" spans="1:13" s="11" customFormat="1">
      <c r="A29" s="10"/>
      <c r="B29" s="10"/>
      <c r="C29" s="253" t="s">
        <v>213</v>
      </c>
      <c r="D29" s="168" t="s">
        <v>214</v>
      </c>
      <c r="E29" s="169" t="s">
        <v>215</v>
      </c>
      <c r="F29" s="199"/>
      <c r="G29" s="168" t="s">
        <v>220</v>
      </c>
      <c r="H29" s="206" t="s">
        <v>221</v>
      </c>
      <c r="I29" s="272" t="s">
        <v>163</v>
      </c>
      <c r="J29" s="261">
        <v>1680000</v>
      </c>
      <c r="K29" s="261">
        <v>0</v>
      </c>
      <c r="L29" s="261">
        <v>0</v>
      </c>
      <c r="M29" s="279">
        <v>0</v>
      </c>
    </row>
    <row r="30" spans="1:13" s="11" customFormat="1">
      <c r="A30" s="10"/>
      <c r="B30" s="10"/>
      <c r="C30" s="253" t="s">
        <v>213</v>
      </c>
      <c r="D30" s="168" t="s">
        <v>214</v>
      </c>
      <c r="E30" s="169" t="s">
        <v>215</v>
      </c>
      <c r="F30" s="258"/>
      <c r="G30" s="168" t="s">
        <v>220</v>
      </c>
      <c r="H30" s="206" t="s">
        <v>221</v>
      </c>
      <c r="I30" s="272" t="s">
        <v>164</v>
      </c>
      <c r="J30" s="261">
        <f>SUM(J29/J28)</f>
        <v>1680000</v>
      </c>
      <c r="K30" s="261">
        <v>0</v>
      </c>
      <c r="L30" s="261">
        <v>0</v>
      </c>
      <c r="M30" s="279">
        <v>0</v>
      </c>
    </row>
    <row r="31" spans="1:13" s="11" customFormat="1">
      <c r="A31" s="10"/>
      <c r="B31" s="10"/>
      <c r="C31" s="253"/>
      <c r="D31" s="168"/>
      <c r="E31" s="169"/>
      <c r="F31" s="199"/>
      <c r="G31" s="168"/>
      <c r="H31" s="273" t="s">
        <v>165</v>
      </c>
      <c r="I31" s="271"/>
      <c r="J31" s="283"/>
      <c r="K31" s="283">
        <f>K30-J30</f>
        <v>-1680000</v>
      </c>
      <c r="L31" s="283">
        <f>L30-K30</f>
        <v>0</v>
      </c>
      <c r="M31" s="284">
        <v>0</v>
      </c>
    </row>
    <row r="32" spans="1:13" s="11" customFormat="1">
      <c r="A32" s="10"/>
      <c r="B32" s="10"/>
      <c r="C32" s="253" t="s">
        <v>213</v>
      </c>
      <c r="D32" s="168" t="s">
        <v>214</v>
      </c>
      <c r="E32" s="169" t="s">
        <v>215</v>
      </c>
      <c r="F32" s="258"/>
      <c r="G32" s="168" t="s">
        <v>220</v>
      </c>
      <c r="H32" s="206" t="s">
        <v>221</v>
      </c>
      <c r="I32" s="271" t="s">
        <v>166</v>
      </c>
      <c r="J32" s="261">
        <v>1</v>
      </c>
      <c r="K32" s="261"/>
      <c r="L32" s="261">
        <v>0</v>
      </c>
      <c r="M32" s="279">
        <v>0</v>
      </c>
    </row>
    <row r="33" spans="1:14" s="11" customFormat="1">
      <c r="A33" s="10"/>
      <c r="B33" s="10"/>
      <c r="C33" s="253" t="s">
        <v>213</v>
      </c>
      <c r="D33" s="168" t="s">
        <v>214</v>
      </c>
      <c r="E33" s="169" t="s">
        <v>215</v>
      </c>
      <c r="F33" s="199"/>
      <c r="G33" s="168" t="s">
        <v>220</v>
      </c>
      <c r="H33" s="206" t="s">
        <v>221</v>
      </c>
      <c r="I33" s="272" t="s">
        <v>167</v>
      </c>
      <c r="J33" s="261">
        <v>1638000</v>
      </c>
      <c r="K33" s="261">
        <v>0</v>
      </c>
      <c r="L33" s="261">
        <v>0</v>
      </c>
      <c r="M33" s="279">
        <v>0</v>
      </c>
    </row>
    <row r="34" spans="1:14" s="11" customFormat="1">
      <c r="A34" s="10"/>
      <c r="B34" s="10"/>
      <c r="C34" s="253" t="s">
        <v>213</v>
      </c>
      <c r="D34" s="168" t="s">
        <v>214</v>
      </c>
      <c r="E34" s="169" t="s">
        <v>215</v>
      </c>
      <c r="F34" s="258"/>
      <c r="G34" s="168" t="s">
        <v>220</v>
      </c>
      <c r="H34" s="206" t="s">
        <v>221</v>
      </c>
      <c r="I34" s="272" t="s">
        <v>168</v>
      </c>
      <c r="J34" s="261">
        <f t="shared" ref="J34" si="1">J33/J32</f>
        <v>1638000</v>
      </c>
      <c r="K34" s="261"/>
      <c r="L34" s="261">
        <v>0</v>
      </c>
      <c r="M34" s="279">
        <v>0</v>
      </c>
    </row>
    <row r="35" spans="1:14" s="11" customFormat="1">
      <c r="A35" s="10"/>
      <c r="B35" s="10"/>
      <c r="C35" s="253"/>
      <c r="D35" s="168"/>
      <c r="E35" s="169"/>
      <c r="F35" s="199"/>
      <c r="G35" s="168"/>
      <c r="H35" s="273" t="s">
        <v>169</v>
      </c>
      <c r="I35" s="271"/>
      <c r="J35" s="264"/>
      <c r="K35" s="264">
        <f>SUM(K34-J34)</f>
        <v>-1638000</v>
      </c>
      <c r="L35" s="264">
        <f>SUM(L34-K34)</f>
        <v>0</v>
      </c>
      <c r="M35" s="279">
        <v>0</v>
      </c>
    </row>
    <row r="36" spans="1:14" s="11" customFormat="1">
      <c r="A36" s="10"/>
      <c r="B36" s="10"/>
      <c r="C36" s="253" t="s">
        <v>213</v>
      </c>
      <c r="D36" s="168" t="s">
        <v>214</v>
      </c>
      <c r="E36" s="169" t="s">
        <v>215</v>
      </c>
      <c r="F36" s="258"/>
      <c r="G36" s="168" t="s">
        <v>220</v>
      </c>
      <c r="H36" s="206" t="s">
        <v>221</v>
      </c>
      <c r="I36" s="271" t="s">
        <v>170</v>
      </c>
      <c r="J36" s="261">
        <v>1</v>
      </c>
      <c r="K36" s="261">
        <v>0</v>
      </c>
      <c r="L36" s="261">
        <v>0</v>
      </c>
      <c r="M36" s="279">
        <v>0</v>
      </c>
    </row>
    <row r="37" spans="1:14" s="11" customFormat="1">
      <c r="A37" s="10"/>
      <c r="B37" s="10"/>
      <c r="C37" s="253" t="s">
        <v>213</v>
      </c>
      <c r="D37" s="168" t="s">
        <v>214</v>
      </c>
      <c r="E37" s="169" t="s">
        <v>215</v>
      </c>
      <c r="F37" s="199"/>
      <c r="G37" s="168" t="s">
        <v>220</v>
      </c>
      <c r="H37" s="206" t="s">
        <v>221</v>
      </c>
      <c r="I37" s="272" t="s">
        <v>171</v>
      </c>
      <c r="J37" s="261">
        <v>1638000</v>
      </c>
      <c r="K37" s="261">
        <v>0</v>
      </c>
      <c r="L37" s="261">
        <v>0</v>
      </c>
      <c r="M37" s="279">
        <v>0</v>
      </c>
    </row>
    <row r="38" spans="1:14" s="11" customFormat="1">
      <c r="A38" s="10"/>
      <c r="B38" s="10"/>
      <c r="C38" s="253" t="s">
        <v>213</v>
      </c>
      <c r="D38" s="168" t="s">
        <v>214</v>
      </c>
      <c r="E38" s="169" t="s">
        <v>215</v>
      </c>
      <c r="F38" s="258"/>
      <c r="G38" s="168" t="s">
        <v>220</v>
      </c>
      <c r="H38" s="206" t="s">
        <v>221</v>
      </c>
      <c r="I38" s="272" t="s">
        <v>172</v>
      </c>
      <c r="J38" s="261">
        <f t="shared" ref="J38" si="2">J37/J36</f>
        <v>1638000</v>
      </c>
      <c r="K38" s="261">
        <v>0</v>
      </c>
      <c r="L38" s="261">
        <v>0</v>
      </c>
      <c r="M38" s="279">
        <v>0</v>
      </c>
    </row>
    <row r="39" spans="1:14" s="11" customFormat="1">
      <c r="A39" s="10"/>
      <c r="B39" s="10"/>
      <c r="C39" s="253"/>
      <c r="D39" s="168"/>
      <c r="E39" s="169"/>
      <c r="F39" s="199"/>
      <c r="G39" s="168"/>
      <c r="H39" s="274" t="s">
        <v>173</v>
      </c>
      <c r="I39" s="272"/>
      <c r="J39" s="283"/>
      <c r="K39" s="283">
        <f>K38-J38</f>
        <v>-1638000</v>
      </c>
      <c r="L39" s="283">
        <f t="shared" ref="L39:M39" si="3">L38-K38</f>
        <v>0</v>
      </c>
      <c r="M39" s="283">
        <f t="shared" si="3"/>
        <v>0</v>
      </c>
    </row>
    <row r="40" spans="1:14" s="11" customFormat="1">
      <c r="A40" s="10"/>
      <c r="B40" s="10"/>
      <c r="C40" s="253" t="s">
        <v>213</v>
      </c>
      <c r="D40" s="168" t="s">
        <v>214</v>
      </c>
      <c r="E40" s="169" t="s">
        <v>215</v>
      </c>
      <c r="F40" s="258"/>
      <c r="G40" s="168" t="s">
        <v>222</v>
      </c>
      <c r="H40" s="208" t="s">
        <v>223</v>
      </c>
      <c r="I40" s="271" t="s">
        <v>162</v>
      </c>
      <c r="J40" s="261"/>
      <c r="K40" s="261"/>
      <c r="L40" s="261">
        <v>1</v>
      </c>
      <c r="M40" s="279"/>
    </row>
    <row r="41" spans="1:14" s="11" customFormat="1">
      <c r="A41" s="10"/>
      <c r="B41" s="10"/>
      <c r="C41" s="253" t="s">
        <v>213</v>
      </c>
      <c r="D41" s="168" t="s">
        <v>214</v>
      </c>
      <c r="E41" s="169" t="s">
        <v>215</v>
      </c>
      <c r="F41" s="199"/>
      <c r="G41" s="168" t="s">
        <v>222</v>
      </c>
      <c r="H41" s="208" t="s">
        <v>223</v>
      </c>
      <c r="I41" s="272" t="s">
        <v>163</v>
      </c>
      <c r="J41" s="261">
        <v>0</v>
      </c>
      <c r="K41" s="261">
        <v>0</v>
      </c>
      <c r="L41" s="261">
        <v>27000000</v>
      </c>
      <c r="M41" s="279">
        <v>0</v>
      </c>
    </row>
    <row r="42" spans="1:14" s="11" customFormat="1">
      <c r="A42" s="10"/>
      <c r="B42" s="10"/>
      <c r="C42" s="253" t="s">
        <v>213</v>
      </c>
      <c r="D42" s="168" t="s">
        <v>214</v>
      </c>
      <c r="E42" s="169" t="s">
        <v>215</v>
      </c>
      <c r="F42" s="258"/>
      <c r="G42" s="168" t="s">
        <v>222</v>
      </c>
      <c r="H42" s="208" t="s">
        <v>223</v>
      </c>
      <c r="I42" s="272" t="s">
        <v>164</v>
      </c>
      <c r="J42" s="261"/>
      <c r="K42" s="261"/>
      <c r="L42" s="261">
        <f>L41/L40</f>
        <v>27000000</v>
      </c>
      <c r="M42" s="279">
        <v>0</v>
      </c>
    </row>
    <row r="43" spans="1:14" s="11" customFormat="1">
      <c r="A43" s="10"/>
      <c r="B43" s="10"/>
      <c r="C43" s="253"/>
      <c r="D43" s="168"/>
      <c r="E43" s="169"/>
      <c r="F43" s="199"/>
      <c r="G43" s="168"/>
      <c r="H43" s="273" t="s">
        <v>165</v>
      </c>
      <c r="I43" s="271"/>
      <c r="J43" s="283">
        <v>0</v>
      </c>
      <c r="K43" s="283">
        <f>SUM(K42-J42)</f>
        <v>0</v>
      </c>
      <c r="L43" s="283">
        <f>SUM(L42-K42)</f>
        <v>27000000</v>
      </c>
      <c r="M43" s="284">
        <v>0</v>
      </c>
    </row>
    <row r="44" spans="1:14" s="11" customFormat="1">
      <c r="A44" s="10"/>
      <c r="B44" s="10"/>
      <c r="C44" s="253" t="s">
        <v>213</v>
      </c>
      <c r="D44" s="168" t="s">
        <v>214</v>
      </c>
      <c r="E44" s="169" t="s">
        <v>215</v>
      </c>
      <c r="F44" s="258"/>
      <c r="G44" s="168" t="s">
        <v>222</v>
      </c>
      <c r="H44" s="208" t="s">
        <v>223</v>
      </c>
      <c r="I44" s="271" t="s">
        <v>166</v>
      </c>
      <c r="J44" s="261">
        <v>1</v>
      </c>
      <c r="K44" s="261">
        <v>1</v>
      </c>
      <c r="L44" s="261">
        <v>1</v>
      </c>
      <c r="M44" s="279">
        <v>1</v>
      </c>
    </row>
    <row r="45" spans="1:14" s="11" customFormat="1">
      <c r="A45" s="10"/>
      <c r="B45" s="10"/>
      <c r="C45" s="253" t="s">
        <v>213</v>
      </c>
      <c r="D45" s="168" t="s">
        <v>214</v>
      </c>
      <c r="E45" s="169" t="s">
        <v>215</v>
      </c>
      <c r="F45" s="199"/>
      <c r="G45" s="168" t="s">
        <v>222</v>
      </c>
      <c r="H45" s="208" t="s">
        <v>223</v>
      </c>
      <c r="I45" s="272" t="s">
        <v>167</v>
      </c>
      <c r="J45" s="261">
        <v>22800000</v>
      </c>
      <c r="K45" s="261">
        <v>4400000</v>
      </c>
      <c r="L45" s="261">
        <v>26030000</v>
      </c>
      <c r="M45" s="298">
        <v>14938265</v>
      </c>
    </row>
    <row r="46" spans="1:14" s="11" customFormat="1">
      <c r="A46" s="10"/>
      <c r="B46" s="10"/>
      <c r="C46" s="253" t="s">
        <v>213</v>
      </c>
      <c r="D46" s="168" t="s">
        <v>214</v>
      </c>
      <c r="E46" s="169" t="s">
        <v>215</v>
      </c>
      <c r="F46" s="258"/>
      <c r="G46" s="168" t="s">
        <v>222</v>
      </c>
      <c r="H46" s="208" t="s">
        <v>223</v>
      </c>
      <c r="I46" s="272" t="s">
        <v>168</v>
      </c>
      <c r="J46" s="261">
        <f>J45/J44</f>
        <v>22800000</v>
      </c>
      <c r="K46" s="261">
        <f t="shared" ref="K46" si="4">K45/K44</f>
        <v>4400000</v>
      </c>
      <c r="L46" s="261">
        <v>26030000</v>
      </c>
      <c r="M46" s="261">
        <f>M45/M44</f>
        <v>14938265</v>
      </c>
    </row>
    <row r="47" spans="1:14" s="11" customFormat="1">
      <c r="A47" s="10"/>
      <c r="B47" s="10"/>
      <c r="C47" s="253"/>
      <c r="D47" s="168"/>
      <c r="E47" s="169"/>
      <c r="F47" s="199"/>
      <c r="G47" s="168"/>
      <c r="H47" s="273" t="s">
        <v>169</v>
      </c>
      <c r="I47" s="271"/>
      <c r="J47" s="283"/>
      <c r="K47" s="283">
        <f>SUM(K46-J46)</f>
        <v>-18400000</v>
      </c>
      <c r="L47" s="283">
        <f>SUM(L46-K46)</f>
        <v>21630000</v>
      </c>
      <c r="M47" s="284">
        <f>M46-L46</f>
        <v>-11091735</v>
      </c>
      <c r="N47" s="286"/>
    </row>
    <row r="48" spans="1:14" s="11" customFormat="1">
      <c r="A48" s="10"/>
      <c r="B48" s="10"/>
      <c r="C48" s="253" t="s">
        <v>213</v>
      </c>
      <c r="D48" s="168" t="s">
        <v>214</v>
      </c>
      <c r="E48" s="169" t="s">
        <v>215</v>
      </c>
      <c r="F48" s="258"/>
      <c r="G48" s="168" t="s">
        <v>222</v>
      </c>
      <c r="H48" s="208" t="s">
        <v>223</v>
      </c>
      <c r="I48" s="271" t="s">
        <v>170</v>
      </c>
      <c r="J48" s="261">
        <v>1</v>
      </c>
      <c r="K48" s="261">
        <v>1</v>
      </c>
      <c r="L48" s="261">
        <v>1</v>
      </c>
      <c r="M48" s="279"/>
    </row>
    <row r="49" spans="1:14" s="11" customFormat="1">
      <c r="A49" s="10"/>
      <c r="B49" s="10"/>
      <c r="C49" s="253" t="s">
        <v>213</v>
      </c>
      <c r="D49" s="168" t="s">
        <v>214</v>
      </c>
      <c r="E49" s="169" t="s">
        <v>215</v>
      </c>
      <c r="F49" s="199"/>
      <c r="G49" s="168" t="s">
        <v>222</v>
      </c>
      <c r="H49" s="208" t="s">
        <v>223</v>
      </c>
      <c r="I49" s="272" t="s">
        <v>171</v>
      </c>
      <c r="J49" s="261">
        <v>18136754</v>
      </c>
      <c r="K49" s="261">
        <v>4345358</v>
      </c>
      <c r="L49" s="261">
        <v>26009661</v>
      </c>
      <c r="M49" s="279">
        <v>0</v>
      </c>
    </row>
    <row r="50" spans="1:14" s="11" customFormat="1">
      <c r="A50" s="10"/>
      <c r="B50" s="10"/>
      <c r="C50" s="253" t="s">
        <v>213</v>
      </c>
      <c r="D50" s="168" t="s">
        <v>214</v>
      </c>
      <c r="E50" s="169" t="s">
        <v>215</v>
      </c>
      <c r="F50" s="258"/>
      <c r="G50" s="168" t="s">
        <v>222</v>
      </c>
      <c r="H50" s="208" t="s">
        <v>223</v>
      </c>
      <c r="I50" s="272" t="s">
        <v>172</v>
      </c>
      <c r="J50" s="261">
        <f>J49/J48</f>
        <v>18136754</v>
      </c>
      <c r="K50" s="261">
        <f>K49/K48</f>
        <v>4345358</v>
      </c>
      <c r="L50" s="261">
        <v>26009661</v>
      </c>
      <c r="M50" s="279">
        <v>0</v>
      </c>
    </row>
    <row r="51" spans="1:14" s="11" customFormat="1">
      <c r="A51" s="10"/>
      <c r="B51" s="10"/>
      <c r="C51" s="253"/>
      <c r="D51" s="168"/>
      <c r="E51" s="169"/>
      <c r="F51" s="199"/>
      <c r="G51" s="168"/>
      <c r="H51" s="274" t="s">
        <v>173</v>
      </c>
      <c r="I51" s="272"/>
      <c r="J51" s="283">
        <v>0</v>
      </c>
      <c r="K51" s="283">
        <f>SUM(K50-J50)</f>
        <v>-13791396</v>
      </c>
      <c r="L51" s="283">
        <f>SUM(L50-K50)</f>
        <v>21664303</v>
      </c>
      <c r="M51" s="284"/>
      <c r="N51" s="286"/>
    </row>
    <row r="52" spans="1:14" s="11" customFormat="1">
      <c r="A52" s="10"/>
      <c r="B52" s="10"/>
      <c r="C52" s="253" t="s">
        <v>213</v>
      </c>
      <c r="D52" s="168" t="s">
        <v>214</v>
      </c>
      <c r="E52" s="169" t="s">
        <v>215</v>
      </c>
      <c r="F52" s="258"/>
      <c r="G52" s="168" t="s">
        <v>232</v>
      </c>
      <c r="H52" s="208" t="s">
        <v>231</v>
      </c>
      <c r="I52" s="271" t="s">
        <v>162</v>
      </c>
      <c r="J52" s="261"/>
      <c r="K52" s="261"/>
      <c r="L52" s="261"/>
      <c r="M52" s="279">
        <v>0</v>
      </c>
    </row>
    <row r="53" spans="1:14" s="11" customFormat="1">
      <c r="A53" s="10"/>
      <c r="B53" s="10"/>
      <c r="C53" s="253" t="s">
        <v>213</v>
      </c>
      <c r="D53" s="168" t="s">
        <v>214</v>
      </c>
      <c r="E53" s="169" t="s">
        <v>215</v>
      </c>
      <c r="F53" s="199"/>
      <c r="G53" s="168" t="s">
        <v>232</v>
      </c>
      <c r="H53" s="208" t="s">
        <v>231</v>
      </c>
      <c r="I53" s="272" t="s">
        <v>163</v>
      </c>
      <c r="J53" s="261">
        <v>0</v>
      </c>
      <c r="K53" s="261">
        <v>0</v>
      </c>
      <c r="L53" s="261"/>
      <c r="M53" s="279">
        <v>0</v>
      </c>
    </row>
    <row r="54" spans="1:14" s="11" customFormat="1">
      <c r="A54" s="10"/>
      <c r="B54" s="10"/>
      <c r="C54" s="253" t="s">
        <v>213</v>
      </c>
      <c r="D54" s="168" t="s">
        <v>214</v>
      </c>
      <c r="E54" s="169" t="s">
        <v>215</v>
      </c>
      <c r="F54" s="258"/>
      <c r="G54" s="168" t="s">
        <v>232</v>
      </c>
      <c r="H54" s="208" t="s">
        <v>231</v>
      </c>
      <c r="I54" s="272" t="s">
        <v>164</v>
      </c>
      <c r="J54" s="261"/>
      <c r="K54" s="261"/>
      <c r="L54" s="261"/>
      <c r="M54" s="279">
        <v>0</v>
      </c>
    </row>
    <row r="55" spans="1:14" s="11" customFormat="1">
      <c r="A55" s="10"/>
      <c r="B55" s="10"/>
      <c r="C55" s="253"/>
      <c r="D55" s="168"/>
      <c r="E55" s="169"/>
      <c r="F55" s="199"/>
      <c r="G55" s="168"/>
      <c r="H55" s="273" t="s">
        <v>165</v>
      </c>
      <c r="I55" s="271"/>
      <c r="J55" s="283"/>
      <c r="K55" s="283">
        <f>SUM(K54-J54)</f>
        <v>0</v>
      </c>
      <c r="L55" s="283">
        <f>SUM(L54-K54)</f>
        <v>0</v>
      </c>
      <c r="M55" s="284">
        <v>0</v>
      </c>
    </row>
    <row r="56" spans="1:14" s="11" customFormat="1">
      <c r="A56" s="10"/>
      <c r="B56" s="10"/>
      <c r="C56" s="253" t="s">
        <v>213</v>
      </c>
      <c r="D56" s="168" t="s">
        <v>214</v>
      </c>
      <c r="E56" s="169" t="s">
        <v>215</v>
      </c>
      <c r="F56" s="258"/>
      <c r="G56" s="168" t="s">
        <v>232</v>
      </c>
      <c r="H56" s="208" t="s">
        <v>231</v>
      </c>
      <c r="I56" s="271" t="s">
        <v>166</v>
      </c>
      <c r="J56" s="261">
        <v>1</v>
      </c>
      <c r="K56" s="261"/>
      <c r="L56" s="261"/>
      <c r="M56" s="279">
        <v>1</v>
      </c>
    </row>
    <row r="57" spans="1:14" s="11" customFormat="1">
      <c r="A57" s="10"/>
      <c r="B57" s="10"/>
      <c r="C57" s="253" t="s">
        <v>213</v>
      </c>
      <c r="D57" s="168" t="s">
        <v>214</v>
      </c>
      <c r="E57" s="169" t="s">
        <v>215</v>
      </c>
      <c r="F57" s="199"/>
      <c r="G57" s="168" t="s">
        <v>232</v>
      </c>
      <c r="H57" s="208" t="s">
        <v>231</v>
      </c>
      <c r="I57" s="272" t="s">
        <v>167</v>
      </c>
      <c r="J57" s="261">
        <v>2000000</v>
      </c>
      <c r="K57" s="261">
        <v>0</v>
      </c>
      <c r="L57" s="261">
        <v>0</v>
      </c>
      <c r="M57" s="279">
        <f>'Aneksi nr.1.1 (2)'!H8</f>
        <v>3600000</v>
      </c>
    </row>
    <row r="58" spans="1:14" s="11" customFormat="1">
      <c r="A58" s="10"/>
      <c r="B58" s="10"/>
      <c r="C58" s="253" t="s">
        <v>213</v>
      </c>
      <c r="D58" s="168" t="s">
        <v>214</v>
      </c>
      <c r="E58" s="169" t="s">
        <v>215</v>
      </c>
      <c r="F58" s="258"/>
      <c r="G58" s="168" t="s">
        <v>232</v>
      </c>
      <c r="H58" s="208" t="s">
        <v>231</v>
      </c>
      <c r="I58" s="272" t="s">
        <v>168</v>
      </c>
      <c r="J58" s="261">
        <f>J57/J56</f>
        <v>2000000</v>
      </c>
      <c r="K58" s="261">
        <v>0</v>
      </c>
      <c r="L58" s="261">
        <v>0</v>
      </c>
      <c r="M58" s="279">
        <f>M57/M56</f>
        <v>3600000</v>
      </c>
    </row>
    <row r="59" spans="1:14" s="11" customFormat="1">
      <c r="A59" s="10"/>
      <c r="B59" s="10"/>
      <c r="C59" s="253"/>
      <c r="D59" s="168"/>
      <c r="E59" s="169"/>
      <c r="F59" s="199"/>
      <c r="G59" s="168"/>
      <c r="H59" s="273" t="s">
        <v>169</v>
      </c>
      <c r="I59" s="271"/>
      <c r="J59" s="283"/>
      <c r="K59" s="283">
        <f>SUM(K58-J58)</f>
        <v>-2000000</v>
      </c>
      <c r="L59" s="283">
        <f>SUM(L58-K58)</f>
        <v>0</v>
      </c>
      <c r="M59" s="284">
        <v>0</v>
      </c>
    </row>
    <row r="60" spans="1:14" s="11" customFormat="1">
      <c r="A60" s="10"/>
      <c r="B60" s="10"/>
      <c r="C60" s="253" t="s">
        <v>213</v>
      </c>
      <c r="D60" s="168" t="s">
        <v>214</v>
      </c>
      <c r="E60" s="169" t="s">
        <v>215</v>
      </c>
      <c r="F60" s="258"/>
      <c r="G60" s="168" t="s">
        <v>232</v>
      </c>
      <c r="H60" s="208" t="s">
        <v>231</v>
      </c>
      <c r="I60" s="271" t="s">
        <v>170</v>
      </c>
      <c r="J60" s="261">
        <v>1</v>
      </c>
      <c r="K60" s="261">
        <v>0</v>
      </c>
      <c r="L60" s="261">
        <v>0</v>
      </c>
      <c r="M60" s="279">
        <v>0</v>
      </c>
    </row>
    <row r="61" spans="1:14" s="11" customFormat="1">
      <c r="A61" s="10"/>
      <c r="B61" s="10"/>
      <c r="C61" s="253" t="s">
        <v>213</v>
      </c>
      <c r="D61" s="168" t="s">
        <v>214</v>
      </c>
      <c r="E61" s="169" t="s">
        <v>215</v>
      </c>
      <c r="F61" s="199"/>
      <c r="G61" s="168" t="s">
        <v>232</v>
      </c>
      <c r="H61" s="208" t="s">
        <v>231</v>
      </c>
      <c r="I61" s="272" t="s">
        <v>171</v>
      </c>
      <c r="J61" s="261">
        <v>1599155</v>
      </c>
      <c r="K61" s="261"/>
      <c r="L61" s="261">
        <v>0</v>
      </c>
      <c r="M61" s="279">
        <v>0</v>
      </c>
    </row>
    <row r="62" spans="1:14" s="11" customFormat="1">
      <c r="A62" s="10"/>
      <c r="B62" s="10"/>
      <c r="C62" s="253" t="s">
        <v>213</v>
      </c>
      <c r="D62" s="168" t="s">
        <v>214</v>
      </c>
      <c r="E62" s="169" t="s">
        <v>215</v>
      </c>
      <c r="F62" s="258"/>
      <c r="G62" s="168" t="s">
        <v>232</v>
      </c>
      <c r="H62" s="208" t="s">
        <v>231</v>
      </c>
      <c r="I62" s="272" t="s">
        <v>172</v>
      </c>
      <c r="J62" s="261">
        <f>J61/J60</f>
        <v>1599155</v>
      </c>
      <c r="K62" s="261">
        <v>0</v>
      </c>
      <c r="L62" s="261">
        <v>0</v>
      </c>
      <c r="M62" s="279">
        <v>0</v>
      </c>
    </row>
    <row r="63" spans="1:14" s="11" customFormat="1">
      <c r="A63" s="10"/>
      <c r="B63" s="10"/>
      <c r="C63" s="253"/>
      <c r="D63" s="168"/>
      <c r="E63" s="169"/>
      <c r="F63" s="199"/>
      <c r="G63" s="168"/>
      <c r="H63" s="274" t="s">
        <v>173</v>
      </c>
      <c r="I63" s="272"/>
      <c r="J63" s="283">
        <v>0</v>
      </c>
      <c r="K63" s="283">
        <f>SUM(K62-J62)</f>
        <v>-1599155</v>
      </c>
      <c r="L63" s="283">
        <f>SUM(L62-K62)</f>
        <v>0</v>
      </c>
      <c r="M63" s="284">
        <v>0</v>
      </c>
    </row>
    <row r="64" spans="1:14" s="11" customFormat="1">
      <c r="A64" s="10"/>
      <c r="B64" s="10"/>
      <c r="C64" s="142"/>
      <c r="D64" s="168"/>
      <c r="E64" s="169"/>
      <c r="F64" s="199"/>
      <c r="G64" s="168"/>
      <c r="H64" s="276"/>
      <c r="I64" s="272"/>
      <c r="J64" s="275"/>
      <c r="K64" s="275"/>
      <c r="L64" s="275"/>
      <c r="M64" s="270"/>
    </row>
    <row r="65" spans="1:13" s="11" customFormat="1">
      <c r="A65" s="10"/>
      <c r="B65" s="10"/>
      <c r="C65" s="142"/>
      <c r="D65" s="142"/>
      <c r="E65" s="143"/>
      <c r="F65" s="189"/>
      <c r="G65" s="142"/>
      <c r="H65" s="190"/>
      <c r="I65" s="191"/>
      <c r="J65" s="192"/>
      <c r="K65" s="192"/>
      <c r="L65" s="192"/>
    </row>
    <row r="66" spans="1:13" s="11" customFormat="1">
      <c r="A66" s="10"/>
      <c r="B66" s="10"/>
      <c r="C66" s="142"/>
      <c r="D66" s="142"/>
      <c r="E66" s="143"/>
      <c r="F66" s="189"/>
      <c r="G66" s="142"/>
      <c r="H66" s="190"/>
      <c r="I66" s="191"/>
      <c r="J66" s="192"/>
      <c r="K66" s="192"/>
      <c r="L66" s="192"/>
    </row>
    <row r="67" spans="1:13" s="11" customFormat="1">
      <c r="A67" s="10"/>
      <c r="B67" s="10"/>
      <c r="C67" s="142"/>
      <c r="D67" s="142"/>
      <c r="E67" s="143"/>
      <c r="F67" s="189"/>
      <c r="G67" s="142"/>
      <c r="H67" s="190"/>
      <c r="I67" s="191"/>
      <c r="J67" s="192"/>
      <c r="K67" s="192"/>
      <c r="L67" s="192"/>
    </row>
    <row r="68" spans="1:13" s="11" customFormat="1">
      <c r="A68" s="10"/>
      <c r="B68" s="10"/>
      <c r="C68" s="142"/>
      <c r="D68" s="142"/>
      <c r="E68" s="143"/>
      <c r="F68" s="189"/>
      <c r="G68" s="142"/>
      <c r="H68" s="190"/>
      <c r="I68" s="191"/>
      <c r="J68" s="192"/>
      <c r="K68" s="192"/>
      <c r="L68" s="192"/>
    </row>
    <row r="69" spans="1:13" s="11" customFormat="1">
      <c r="A69" s="10"/>
      <c r="B69" s="10"/>
      <c r="C69" s="142"/>
      <c r="D69" s="142"/>
      <c r="E69" s="143"/>
      <c r="F69" s="189"/>
      <c r="G69" s="142"/>
      <c r="H69" s="190"/>
      <c r="I69" s="191"/>
      <c r="J69" s="192"/>
      <c r="K69" s="192"/>
      <c r="L69" s="192"/>
    </row>
    <row r="70" spans="1:13" s="11" customFormat="1">
      <c r="A70" s="10"/>
      <c r="B70" s="10"/>
      <c r="C70" s="142"/>
      <c r="D70" s="142"/>
      <c r="E70" s="143"/>
      <c r="F70" s="189"/>
      <c r="G70" s="142"/>
      <c r="H70" s="190"/>
      <c r="I70" s="191"/>
      <c r="J70" s="192"/>
      <c r="K70" s="192"/>
      <c r="L70" s="192"/>
    </row>
    <row r="71" spans="1:13" s="11" customFormat="1">
      <c r="A71" s="10"/>
      <c r="B71" s="10"/>
      <c r="C71" s="142"/>
      <c r="D71" s="142"/>
      <c r="E71" s="143"/>
      <c r="F71" s="189"/>
      <c r="G71" s="142"/>
      <c r="H71" s="190"/>
      <c r="I71" s="191"/>
      <c r="J71" s="192"/>
      <c r="K71" s="192"/>
      <c r="L71" s="192"/>
    </row>
    <row r="72" spans="1:13" s="11" customFormat="1">
      <c r="A72" s="142"/>
      <c r="B72" s="142"/>
      <c r="C72" s="143"/>
      <c r="D72" s="142"/>
      <c r="E72" s="142"/>
      <c r="F72" s="144"/>
      <c r="G72" s="10"/>
      <c r="H72" s="10"/>
      <c r="I72" s="10"/>
      <c r="J72" s="10"/>
      <c r="K72" s="10"/>
      <c r="L72" s="10"/>
    </row>
    <row r="73" spans="1:13" s="11" customFormat="1">
      <c r="A73" s="10"/>
      <c r="B73" s="406"/>
      <c r="C73" s="406"/>
      <c r="D73" s="406"/>
      <c r="E73" s="10"/>
      <c r="F73" s="10"/>
      <c r="G73" s="1"/>
      <c r="H73" s="1"/>
      <c r="I73" s="1"/>
      <c r="J73" s="1"/>
      <c r="K73" s="1"/>
      <c r="L73" s="10"/>
      <c r="M73" s="134"/>
    </row>
    <row r="74" spans="1:13" s="11" customFormat="1" ht="40.5" customHeight="1">
      <c r="A74" s="10"/>
      <c r="B74" s="10"/>
      <c r="C74" s="133"/>
      <c r="D74" s="133"/>
      <c r="E74" s="407" t="s">
        <v>224</v>
      </c>
      <c r="F74" s="145" t="s">
        <v>35</v>
      </c>
      <c r="G74" s="408" t="s">
        <v>229</v>
      </c>
      <c r="H74" s="408"/>
      <c r="I74" s="407" t="s">
        <v>225</v>
      </c>
      <c r="J74" s="410" t="s">
        <v>243</v>
      </c>
      <c r="K74" s="410"/>
      <c r="L74" s="410"/>
      <c r="M74" s="134"/>
    </row>
    <row r="75" spans="1:13" s="11" customFormat="1">
      <c r="A75" s="10"/>
      <c r="B75" s="10"/>
      <c r="C75" s="133"/>
      <c r="D75" s="133"/>
      <c r="E75" s="407"/>
      <c r="F75" s="145" t="s">
        <v>36</v>
      </c>
      <c r="G75" s="409"/>
      <c r="H75" s="409"/>
      <c r="I75" s="407"/>
      <c r="J75" s="411"/>
      <c r="K75" s="411"/>
      <c r="L75" s="411"/>
      <c r="M75" s="134"/>
    </row>
    <row r="76" spans="1:13">
      <c r="A76" s="10"/>
      <c r="B76" s="10"/>
      <c r="C76" s="133"/>
      <c r="D76" s="133"/>
      <c r="E76" s="407"/>
      <c r="F76" s="145" t="s">
        <v>37</v>
      </c>
      <c r="G76" s="412"/>
      <c r="H76" s="412"/>
      <c r="I76" s="407"/>
      <c r="J76" s="411"/>
      <c r="K76" s="411"/>
      <c r="L76" s="411"/>
    </row>
    <row r="77" spans="1:13">
      <c r="A77" s="1"/>
      <c r="B77" s="1"/>
      <c r="C77" s="404"/>
      <c r="D77" s="404"/>
      <c r="E77" s="1"/>
      <c r="F77" s="1"/>
    </row>
  </sheetData>
  <mergeCells count="12">
    <mergeCell ref="C77:D77"/>
    <mergeCell ref="C2:L2"/>
    <mergeCell ref="A3:B3"/>
    <mergeCell ref="B73:D73"/>
    <mergeCell ref="E74:E76"/>
    <mergeCell ref="G74:H74"/>
    <mergeCell ref="G75:H75"/>
    <mergeCell ref="J74:L74"/>
    <mergeCell ref="J75:L75"/>
    <mergeCell ref="I74:I76"/>
    <mergeCell ref="G76:H76"/>
    <mergeCell ref="J76:L76"/>
  </mergeCells>
  <printOptions horizontalCentered="1"/>
  <pageMargins left="0" right="0" top="0" bottom="0" header="0" footer="0"/>
  <pageSetup paperSize="9" scale="4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  <pageSetUpPr fitToPage="1"/>
  </sheetPr>
  <dimension ref="A1:M24"/>
  <sheetViews>
    <sheetView tabSelected="1" workbookViewId="0">
      <selection activeCell="I28" sqref="I27:I28"/>
    </sheetView>
  </sheetViews>
  <sheetFormatPr defaultRowHeight="15"/>
  <cols>
    <col min="1" max="1" width="3.28515625" style="3" customWidth="1"/>
    <col min="2" max="2" width="18.28515625" style="3" customWidth="1"/>
    <col min="3" max="3" width="45.85546875" style="3" customWidth="1"/>
    <col min="4" max="4" width="10.140625" style="3" customWidth="1"/>
    <col min="5" max="5" width="16.42578125" style="3" customWidth="1"/>
    <col min="6" max="6" width="12.28515625" style="3" customWidth="1"/>
    <col min="7" max="7" width="17.28515625" style="3" customWidth="1"/>
    <col min="8" max="8" width="13.28515625" style="3" customWidth="1"/>
    <col min="9" max="9" width="14.140625" style="3" customWidth="1"/>
    <col min="10" max="10" width="13.28515625" style="3" customWidth="1"/>
    <col min="11" max="11" width="12.28515625" style="3" customWidth="1"/>
    <col min="12" max="12" width="15.28515625" style="3" bestFit="1" customWidth="1"/>
    <col min="13" max="16384" width="9.140625" style="3"/>
  </cols>
  <sheetData>
    <row r="1" spans="1:12" s="14" customFormat="1">
      <c r="A1" s="12"/>
      <c r="B1" s="62"/>
      <c r="C1" s="12"/>
      <c r="D1" s="12"/>
      <c r="E1" s="12"/>
      <c r="F1" s="12"/>
      <c r="G1" s="12"/>
      <c r="H1" s="12"/>
      <c r="I1" s="12"/>
      <c r="J1" s="12"/>
      <c r="K1" s="12"/>
    </row>
    <row r="2" spans="1:12" ht="17.25">
      <c r="A2" s="12"/>
      <c r="B2" s="415" t="s">
        <v>174</v>
      </c>
      <c r="C2" s="415"/>
      <c r="D2" s="415"/>
      <c r="E2" s="415"/>
      <c r="F2" s="415"/>
      <c r="G2" s="415"/>
      <c r="H2" s="415"/>
      <c r="I2" s="415"/>
      <c r="J2" s="415"/>
      <c r="K2" s="415"/>
    </row>
    <row r="3" spans="1:12" ht="18" thickBot="1">
      <c r="A3" s="1"/>
      <c r="B3" s="416" t="s">
        <v>255</v>
      </c>
      <c r="C3" s="416"/>
      <c r="D3" s="416"/>
      <c r="E3" s="416"/>
      <c r="F3" s="416"/>
      <c r="G3" s="1"/>
      <c r="H3" s="1"/>
      <c r="I3" s="1"/>
      <c r="J3" s="1"/>
      <c r="K3" s="1"/>
    </row>
    <row r="4" spans="1:12">
      <c r="A4" s="2"/>
      <c r="B4" s="193" t="s">
        <v>41</v>
      </c>
      <c r="C4" s="417"/>
      <c r="D4" s="417"/>
      <c r="E4" s="418" t="s">
        <v>175</v>
      </c>
      <c r="F4" s="418"/>
      <c r="G4" s="419"/>
      <c r="H4" s="419"/>
      <c r="I4" s="419"/>
      <c r="J4" s="419"/>
      <c r="K4" s="420"/>
    </row>
    <row r="5" spans="1:12" ht="15.75" thickBot="1">
      <c r="A5" s="1"/>
      <c r="B5" s="209" t="s">
        <v>176</v>
      </c>
      <c r="C5" s="421"/>
      <c r="D5" s="421"/>
      <c r="E5" s="422" t="s">
        <v>63</v>
      </c>
      <c r="F5" s="422"/>
      <c r="G5" s="423"/>
      <c r="H5" s="423"/>
      <c r="I5" s="423"/>
      <c r="J5" s="423"/>
      <c r="K5" s="424"/>
    </row>
    <row r="6" spans="1:12" ht="51.75">
      <c r="A6" s="1"/>
      <c r="B6" s="210" t="s">
        <v>177</v>
      </c>
      <c r="C6" s="425"/>
      <c r="D6" s="425"/>
      <c r="E6" s="425"/>
      <c r="F6" s="425"/>
      <c r="G6" s="425"/>
      <c r="H6" s="425"/>
      <c r="I6" s="425"/>
      <c r="J6" s="425"/>
      <c r="K6" s="426"/>
    </row>
    <row r="7" spans="1:12" ht="17.25">
      <c r="A7" s="1"/>
      <c r="B7" s="427" t="s">
        <v>178</v>
      </c>
      <c r="C7" s="428"/>
      <c r="D7" s="429" t="s">
        <v>179</v>
      </c>
      <c r="E7" s="429"/>
      <c r="F7" s="429"/>
      <c r="G7" s="429"/>
      <c r="H7" s="429"/>
      <c r="I7" s="429"/>
      <c r="J7" s="429"/>
      <c r="K7" s="430"/>
    </row>
    <row r="8" spans="1:12" ht="36">
      <c r="A8" s="1"/>
      <c r="B8" s="194" t="s">
        <v>180</v>
      </c>
      <c r="C8" s="4" t="s">
        <v>181</v>
      </c>
      <c r="D8" s="5" t="s">
        <v>182</v>
      </c>
      <c r="E8" s="5" t="s">
        <v>183</v>
      </c>
      <c r="F8" s="5" t="s">
        <v>184</v>
      </c>
      <c r="G8" s="6" t="s">
        <v>250</v>
      </c>
      <c r="H8" s="6" t="s">
        <v>251</v>
      </c>
      <c r="I8" s="6" t="s">
        <v>185</v>
      </c>
      <c r="J8" s="5" t="s">
        <v>186</v>
      </c>
      <c r="K8" s="195" t="s">
        <v>187</v>
      </c>
    </row>
    <row r="9" spans="1:12" ht="17.25">
      <c r="A9" s="1"/>
      <c r="B9" s="427" t="s">
        <v>188</v>
      </c>
      <c r="C9" s="428"/>
      <c r="D9" s="431"/>
      <c r="E9" s="431"/>
      <c r="F9" s="431"/>
      <c r="G9" s="431"/>
      <c r="H9" s="431"/>
      <c r="I9" s="431"/>
      <c r="J9" s="431"/>
      <c r="K9" s="432"/>
    </row>
    <row r="10" spans="1:12" ht="26.25" customHeight="1">
      <c r="A10" s="1"/>
      <c r="B10" s="196" t="s">
        <v>189</v>
      </c>
      <c r="C10" s="413"/>
      <c r="D10" s="413"/>
      <c r="E10" s="413"/>
      <c r="F10" s="413"/>
      <c r="G10" s="413"/>
      <c r="H10" s="413"/>
      <c r="I10" s="413"/>
      <c r="J10" s="413"/>
      <c r="K10" s="414"/>
    </row>
    <row r="11" spans="1:12" ht="17.25">
      <c r="A11" s="1"/>
      <c r="B11" s="435" t="s">
        <v>190</v>
      </c>
      <c r="C11" s="436"/>
      <c r="D11" s="437"/>
      <c r="E11" s="437"/>
      <c r="F11" s="437"/>
      <c r="G11" s="437"/>
      <c r="H11" s="437"/>
      <c r="I11" s="437"/>
      <c r="J11" s="437"/>
      <c r="K11" s="438"/>
    </row>
    <row r="12" spans="1:12">
      <c r="A12" s="1"/>
      <c r="B12" s="211" t="s">
        <v>191</v>
      </c>
      <c r="C12" s="197" t="s">
        <v>192</v>
      </c>
      <c r="D12" s="439"/>
      <c r="E12" s="439"/>
      <c r="F12" s="439"/>
      <c r="G12" s="439"/>
      <c r="H12" s="439"/>
      <c r="I12" s="439"/>
      <c r="J12" s="439"/>
      <c r="K12" s="440"/>
      <c r="L12" s="231"/>
    </row>
    <row r="13" spans="1:12">
      <c r="A13" s="1"/>
      <c r="B13" s="212" t="s">
        <v>216</v>
      </c>
      <c r="C13" s="198" t="s">
        <v>230</v>
      </c>
      <c r="D13" s="199"/>
      <c r="E13" s="200" t="s">
        <v>240</v>
      </c>
      <c r="F13" s="201">
        <v>9850</v>
      </c>
      <c r="G13" s="202">
        <v>15000</v>
      </c>
      <c r="H13" s="202">
        <v>15000</v>
      </c>
      <c r="I13" s="203">
        <f>'Aneksi nr.2'!K45</f>
        <v>11114</v>
      </c>
      <c r="J13" s="202">
        <f t="shared" ref="J13:J19" si="0">SUM(H13-I13)</f>
        <v>3886</v>
      </c>
      <c r="K13" s="213">
        <f>SUM(I13/H13)</f>
        <v>0.74093333333333333</v>
      </c>
      <c r="L13" s="231"/>
    </row>
    <row r="14" spans="1:12">
      <c r="A14" s="1"/>
      <c r="B14" s="214"/>
      <c r="C14" s="204"/>
      <c r="D14" s="199"/>
      <c r="E14" s="200" t="s">
        <v>234</v>
      </c>
      <c r="F14" s="205">
        <f>'Aneksi nr.1'!E25</f>
        <v>465386610</v>
      </c>
      <c r="G14" s="202">
        <f>'Aneksi nr.1'!G25</f>
        <v>454800000</v>
      </c>
      <c r="H14" s="202">
        <f>'Aneksi nr.1'!I25</f>
        <v>466950101</v>
      </c>
      <c r="I14" s="202">
        <f>'Aneksi nr.1'!L25</f>
        <v>466810677</v>
      </c>
      <c r="J14" s="202">
        <f t="shared" si="0"/>
        <v>139424</v>
      </c>
      <c r="K14" s="213">
        <f t="shared" ref="K14:K18" si="1">SUM(I14/H14)</f>
        <v>0.99970141563370174</v>
      </c>
      <c r="L14" s="231"/>
    </row>
    <row r="15" spans="1:12">
      <c r="A15" s="1"/>
      <c r="B15" s="216" t="s">
        <v>218</v>
      </c>
      <c r="C15" s="206" t="s">
        <v>219</v>
      </c>
      <c r="D15" s="207"/>
      <c r="E15" s="200" t="s">
        <v>233</v>
      </c>
      <c r="F15" s="205">
        <v>1</v>
      </c>
      <c r="G15" s="202">
        <v>1</v>
      </c>
      <c r="H15" s="202">
        <v>1</v>
      </c>
      <c r="I15" s="202">
        <v>1</v>
      </c>
      <c r="J15" s="202">
        <f t="shared" si="0"/>
        <v>0</v>
      </c>
      <c r="K15" s="213">
        <f t="shared" si="1"/>
        <v>1</v>
      </c>
      <c r="L15" s="231"/>
    </row>
    <row r="16" spans="1:12">
      <c r="A16" s="1"/>
      <c r="B16" s="216"/>
      <c r="C16" s="206"/>
      <c r="D16" s="207"/>
      <c r="E16" s="200" t="s">
        <v>234</v>
      </c>
      <c r="F16" s="205">
        <v>4351800</v>
      </c>
      <c r="G16" s="202">
        <v>2000000</v>
      </c>
      <c r="H16" s="202">
        <v>1952640</v>
      </c>
      <c r="I16" s="202">
        <v>1952640</v>
      </c>
      <c r="J16" s="202">
        <f t="shared" si="0"/>
        <v>0</v>
      </c>
      <c r="K16" s="213">
        <f t="shared" si="1"/>
        <v>1</v>
      </c>
      <c r="L16" s="231"/>
    </row>
    <row r="17" spans="1:13">
      <c r="A17" s="1"/>
      <c r="B17" s="216" t="s">
        <v>222</v>
      </c>
      <c r="C17" s="208" t="s">
        <v>223</v>
      </c>
      <c r="D17" s="207"/>
      <c r="E17" s="200" t="s">
        <v>233</v>
      </c>
      <c r="F17" s="205">
        <v>1</v>
      </c>
      <c r="G17" s="202">
        <v>0</v>
      </c>
      <c r="H17" s="202">
        <v>0</v>
      </c>
      <c r="I17" s="202">
        <v>0</v>
      </c>
      <c r="J17" s="202">
        <f t="shared" si="0"/>
        <v>0</v>
      </c>
      <c r="K17" s="213">
        <v>0</v>
      </c>
      <c r="L17" s="231"/>
    </row>
    <row r="18" spans="1:13">
      <c r="A18" s="1"/>
      <c r="B18" s="215"/>
      <c r="C18" s="207"/>
      <c r="D18" s="207"/>
      <c r="E18" s="200" t="s">
        <v>234</v>
      </c>
      <c r="F18" s="205">
        <v>26009661</v>
      </c>
      <c r="G18" s="202">
        <v>0</v>
      </c>
      <c r="H18" s="202">
        <f>'Aneksi nr.3.1'!M14</f>
        <v>14938265</v>
      </c>
      <c r="I18" s="202">
        <v>0</v>
      </c>
      <c r="J18" s="202">
        <f t="shared" si="0"/>
        <v>14938265</v>
      </c>
      <c r="K18" s="213">
        <f t="shared" si="1"/>
        <v>0</v>
      </c>
      <c r="L18" s="231"/>
    </row>
    <row r="19" spans="1:13" ht="15.75" thickBot="1">
      <c r="A19" s="1"/>
      <c r="B19" s="217"/>
      <c r="C19" s="218"/>
      <c r="D19" s="219"/>
      <c r="E19" s="220"/>
      <c r="F19" s="221"/>
      <c r="G19" s="222"/>
      <c r="H19" s="222"/>
      <c r="I19" s="222">
        <v>0</v>
      </c>
      <c r="J19" s="222">
        <f t="shared" si="0"/>
        <v>0</v>
      </c>
      <c r="K19" s="233"/>
      <c r="L19" s="231"/>
      <c r="M19" s="232"/>
    </row>
    <row r="20" spans="1:13">
      <c r="A20" s="1"/>
      <c r="B20" s="404"/>
      <c r="C20" s="404"/>
      <c r="D20" s="404"/>
      <c r="E20" s="404"/>
      <c r="F20" s="404"/>
      <c r="G20" s="404"/>
      <c r="H20" s="404"/>
      <c r="I20" s="404"/>
      <c r="J20" s="404"/>
      <c r="K20" s="404"/>
    </row>
    <row r="21" spans="1:13">
      <c r="A21" s="1"/>
      <c r="B21" s="7"/>
      <c r="C21" s="1"/>
      <c r="D21" s="1"/>
      <c r="E21" s="1"/>
      <c r="F21" s="1"/>
      <c r="G21" s="1"/>
      <c r="H21" s="1"/>
      <c r="I21" s="1"/>
      <c r="J21" s="1"/>
      <c r="K21" s="1"/>
    </row>
    <row r="22" spans="1:13" ht="15" customHeight="1">
      <c r="A22" s="1"/>
      <c r="B22" s="1"/>
      <c r="C22" s="433" t="s">
        <v>211</v>
      </c>
      <c r="D22" s="8" t="s">
        <v>35</v>
      </c>
      <c r="E22" s="408" t="s">
        <v>229</v>
      </c>
      <c r="F22" s="408"/>
      <c r="G22" s="434" t="s">
        <v>210</v>
      </c>
      <c r="H22" s="8" t="s">
        <v>35</v>
      </c>
      <c r="I22" s="441" t="s">
        <v>246</v>
      </c>
      <c r="J22" s="441"/>
      <c r="K22" s="441"/>
    </row>
    <row r="23" spans="1:13" ht="44.25" customHeight="1">
      <c r="A23" s="1"/>
      <c r="B23" s="1"/>
      <c r="C23" s="433"/>
      <c r="D23" s="8" t="s">
        <v>36</v>
      </c>
      <c r="E23" s="442"/>
      <c r="F23" s="442"/>
      <c r="G23" s="434"/>
      <c r="H23" s="8" t="s">
        <v>36</v>
      </c>
      <c r="I23" s="442"/>
      <c r="J23" s="442"/>
      <c r="K23" s="442"/>
    </row>
    <row r="24" spans="1:13">
      <c r="A24" s="1"/>
      <c r="B24" s="1"/>
      <c r="C24" s="433"/>
      <c r="D24" s="8" t="s">
        <v>37</v>
      </c>
      <c r="E24" s="441"/>
      <c r="F24" s="441"/>
      <c r="G24" s="434"/>
      <c r="H24" s="8" t="s">
        <v>37</v>
      </c>
      <c r="I24" s="441"/>
      <c r="J24" s="441"/>
      <c r="K24" s="441"/>
    </row>
  </sheetData>
  <mergeCells count="26">
    <mergeCell ref="C22:C24"/>
    <mergeCell ref="G22:G24"/>
    <mergeCell ref="E22:F22"/>
    <mergeCell ref="B11:C11"/>
    <mergeCell ref="D11:K11"/>
    <mergeCell ref="D12:K12"/>
    <mergeCell ref="B20:K20"/>
    <mergeCell ref="I22:K22"/>
    <mergeCell ref="E23:F23"/>
    <mergeCell ref="I23:K23"/>
    <mergeCell ref="E24:F24"/>
    <mergeCell ref="I24:K24"/>
    <mergeCell ref="C10:K10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9:C9"/>
    <mergeCell ref="D9:K9"/>
  </mergeCell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2026-02-09T10:01:06Z</dcterms:modified>
</cp:coreProperties>
</file>