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390" yWindow="525" windowWidth="20775" windowHeight="11445" activeTab="8"/>
  </bookViews>
  <sheets>
    <sheet name="Aneksi nr.1" sheetId="2" r:id="rId1"/>
    <sheet name="Aneksi nr.1.1 (2)" sheetId="11" r:id="rId2"/>
    <sheet name="Aneksi nr.1.2" sheetId="15" r:id="rId3"/>
    <sheet name="Aneksi nr.2" sheetId="5" r:id="rId4"/>
    <sheet name="Aneksi 2.1" sheetId="12" r:id="rId5"/>
    <sheet name="Aneksi nr.3" sheetId="7" r:id="rId6"/>
    <sheet name="Aneksi nr.3.1" sheetId="8" r:id="rId7"/>
    <sheet name="Aneksi nr.3.2" sheetId="9" r:id="rId8"/>
    <sheet name="Aneksi nr.4" sheetId="10" r:id="rId9"/>
  </sheets>
  <definedNames>
    <definedName name="JR_PAGE_ANCHOR_0_1" localSheetId="0">'Aneksi nr.1'!$A$1</definedName>
    <definedName name="JR_PAGE_ANCHOR_0_1" localSheetId="1">'Aneksi nr.1.1 (2)'!$A$1</definedName>
    <definedName name="JR_PAGE_ANCHOR_0_1" localSheetId="2">'Aneksi nr.1.2'!$A$1</definedName>
    <definedName name="JR_PAGE_ANCHOR_0_1" localSheetId="3">'Aneksi nr.2'!$A$1</definedName>
    <definedName name="JR_PAGE_ANCHOR_0_1" localSheetId="5">'Aneksi nr.3'!$A$1</definedName>
    <definedName name="JR_PAGE_ANCHOR_0_1" localSheetId="6">'Aneksi nr.3.1'!$A$1</definedName>
    <definedName name="JR_PAGE_ANCHOR_0_1" localSheetId="7">'Aneksi nr.3.2'!$A$1</definedName>
    <definedName name="JR_PAGE_ANCHOR_0_1" localSheetId="8">'Aneksi nr.4'!$A$1</definedName>
    <definedName name="JR_PAGE_ANCHOR_0_1">#REF!</definedName>
  </definedNames>
  <calcPr calcId="162913"/>
</workbook>
</file>

<file path=xl/calcChain.xml><?xml version="1.0" encoding="utf-8"?>
<calcChain xmlns="http://schemas.openxmlformats.org/spreadsheetml/2006/main">
  <c r="I15" i="10" l="1"/>
  <c r="U9" i="8"/>
  <c r="P9" i="8"/>
  <c r="O9" i="8"/>
  <c r="N9" i="8"/>
  <c r="M15" i="12"/>
  <c r="N15" i="12"/>
  <c r="O15" i="12"/>
  <c r="P16" i="12"/>
  <c r="L16" i="12"/>
  <c r="K12" i="12"/>
  <c r="J12" i="12"/>
  <c r="K21" i="5" l="1"/>
  <c r="K17" i="5"/>
  <c r="K16" i="5"/>
  <c r="K15" i="5"/>
  <c r="Q7" i="15"/>
  <c r="L7" i="15"/>
  <c r="K7" i="15"/>
  <c r="J7" i="15"/>
  <c r="M12" i="2" l="1"/>
  <c r="J17" i="10" l="1"/>
  <c r="H20" i="10" l="1"/>
  <c r="F20" i="10"/>
  <c r="K51" i="9"/>
  <c r="L50" i="9"/>
  <c r="L51" i="9" s="1"/>
  <c r="K46" i="9"/>
  <c r="K47" i="9" s="1"/>
  <c r="L42" i="9"/>
  <c r="K42" i="9"/>
  <c r="K43" i="9" s="1"/>
  <c r="L39" i="9"/>
  <c r="K39" i="9"/>
  <c r="L34" i="9"/>
  <c r="L35" i="9" s="1"/>
  <c r="K34" i="9"/>
  <c r="K35" i="9" s="1"/>
  <c r="L30" i="9"/>
  <c r="L31" i="9" s="1"/>
  <c r="K30" i="9"/>
  <c r="K31" i="9" s="1"/>
  <c r="L27" i="9"/>
  <c r="K27" i="9"/>
  <c r="K26" i="9"/>
  <c r="J26" i="9"/>
  <c r="L22" i="9"/>
  <c r="L23" i="9" s="1"/>
  <c r="K22" i="9"/>
  <c r="K23" i="9" s="1"/>
  <c r="J22" i="9"/>
  <c r="L18" i="9"/>
  <c r="L19" i="9" s="1"/>
  <c r="K18" i="9"/>
  <c r="K19" i="9" s="1"/>
  <c r="J18" i="9"/>
  <c r="K15" i="9"/>
  <c r="L14" i="9"/>
  <c r="K14" i="9"/>
  <c r="L15" i="9" s="1"/>
  <c r="J14" i="9"/>
  <c r="K11" i="9"/>
  <c r="L10" i="9"/>
  <c r="L11" i="9" s="1"/>
  <c r="K10" i="9"/>
  <c r="J10" i="9"/>
  <c r="L6" i="9"/>
  <c r="L7" i="9" s="1"/>
  <c r="K6" i="9"/>
  <c r="K7" i="9" s="1"/>
  <c r="J6" i="9"/>
  <c r="M17" i="8"/>
  <c r="J18" i="8"/>
  <c r="L14" i="7" l="1"/>
  <c r="F14" i="7"/>
  <c r="H43" i="5" l="1"/>
  <c r="H38" i="5" s="1"/>
  <c r="H29" i="5"/>
  <c r="H25" i="5"/>
  <c r="H22" i="5"/>
  <c r="H37" i="5" s="1"/>
  <c r="H36" i="5" s="1"/>
  <c r="H48" i="5" s="1"/>
  <c r="D40" i="5"/>
  <c r="D43" i="5" s="1"/>
  <c r="D38" i="5" s="1"/>
  <c r="D25" i="5"/>
  <c r="D29" i="5" s="1"/>
  <c r="D30" i="5" s="1"/>
  <c r="D33" i="5" s="1"/>
  <c r="D22" i="5"/>
  <c r="D37" i="5" s="1"/>
  <c r="D36" i="5" s="1"/>
  <c r="I28" i="2"/>
  <c r="I32" i="2" s="1"/>
  <c r="I25" i="2"/>
  <c r="F33" i="2"/>
  <c r="F35" i="2" s="1"/>
  <c r="F25" i="2"/>
  <c r="F20" i="2"/>
  <c r="F19" i="2"/>
  <c r="F18" i="2"/>
  <c r="F13" i="2"/>
  <c r="F14" i="2" s="1"/>
  <c r="E25" i="2"/>
  <c r="E33" i="2" s="1"/>
  <c r="E35" i="2" s="1"/>
  <c r="E15" i="2"/>
  <c r="E13" i="2"/>
  <c r="H30" i="5" l="1"/>
  <c r="H33" i="5" s="1"/>
  <c r="D48" i="5"/>
  <c r="I33" i="2"/>
  <c r="I35" i="2" s="1"/>
  <c r="O14" i="7"/>
  <c r="G20" i="10"/>
  <c r="J19" i="10"/>
  <c r="I20" i="10"/>
  <c r="M10" i="9"/>
  <c r="M11" i="9" s="1"/>
  <c r="M6" i="9"/>
  <c r="M7" i="9" s="1"/>
  <c r="K9" i="8"/>
  <c r="M19" i="12"/>
  <c r="N19" i="12"/>
  <c r="O19" i="12"/>
  <c r="J16" i="12"/>
  <c r="K16" i="12"/>
  <c r="M16" i="12"/>
  <c r="N16" i="12"/>
  <c r="O16" i="12"/>
  <c r="I16" i="12"/>
  <c r="J15" i="12"/>
  <c r="K15" i="12"/>
  <c r="L15" i="12"/>
  <c r="I15" i="12"/>
  <c r="M24" i="5"/>
  <c r="M39" i="5" s="1"/>
  <c r="M38" i="5" s="1"/>
  <c r="I9" i="11"/>
  <c r="I13" i="11" s="1"/>
  <c r="I8" i="11"/>
  <c r="N14" i="2"/>
  <c r="I15" i="2"/>
  <c r="P19" i="12" l="1"/>
  <c r="K15" i="10"/>
  <c r="K16" i="10"/>
  <c r="K17" i="10"/>
  <c r="K18" i="10"/>
  <c r="K19" i="10"/>
  <c r="J15" i="10"/>
  <c r="M50" i="9" l="1"/>
  <c r="M51" i="9" s="1"/>
  <c r="M42" i="9"/>
  <c r="K20" i="10" l="1"/>
  <c r="P14" i="7" l="1"/>
  <c r="P11" i="7"/>
  <c r="M11" i="7"/>
  <c r="I14" i="7"/>
  <c r="J11" i="7" s="1"/>
  <c r="J14" i="7" s="1"/>
  <c r="L39" i="5"/>
  <c r="L40" i="5"/>
  <c r="N39" i="5"/>
  <c r="K40" i="5"/>
  <c r="N40" i="5" s="1"/>
  <c r="J39" i="5"/>
  <c r="G43" i="5"/>
  <c r="I43" i="5"/>
  <c r="M43" i="5"/>
  <c r="F43" i="5"/>
  <c r="N44" i="5"/>
  <c r="M41" i="5"/>
  <c r="G11" i="7" l="1"/>
  <c r="G14" i="7" s="1"/>
  <c r="N43" i="5"/>
  <c r="K43" i="5"/>
  <c r="L43" i="5"/>
  <c r="J16" i="8"/>
  <c r="M16" i="11" l="1"/>
  <c r="N16" i="11"/>
  <c r="O16" i="11"/>
  <c r="K19" i="2" l="1"/>
  <c r="K20" i="2"/>
  <c r="K21" i="2"/>
  <c r="K22" i="2"/>
  <c r="K23" i="2"/>
  <c r="K24" i="2"/>
  <c r="K26" i="2"/>
  <c r="K27" i="2"/>
  <c r="K29" i="2"/>
  <c r="K30" i="2"/>
  <c r="K31" i="2"/>
  <c r="K34" i="2"/>
  <c r="K18" i="2"/>
  <c r="K12" i="2"/>
  <c r="I16" i="11" l="1"/>
  <c r="O17" i="11"/>
  <c r="N17" i="11"/>
  <c r="M17" i="11"/>
  <c r="J7" i="11" l="1"/>
  <c r="I18" i="12"/>
  <c r="K7" i="8"/>
  <c r="M22" i="9" l="1"/>
  <c r="M18" i="9"/>
  <c r="M14" i="9"/>
  <c r="K8" i="8"/>
  <c r="L14" i="12" l="1"/>
  <c r="K14" i="12"/>
  <c r="J14" i="12"/>
  <c r="Q13" i="7" l="1"/>
  <c r="K19" i="12"/>
  <c r="L19" i="12"/>
  <c r="J19" i="12"/>
  <c r="K18" i="12"/>
  <c r="L18" i="12"/>
  <c r="M18" i="12"/>
  <c r="N18" i="12"/>
  <c r="O18" i="12"/>
  <c r="J18" i="12"/>
  <c r="M42" i="5"/>
  <c r="N16" i="5"/>
  <c r="N17" i="5"/>
  <c r="N15" i="5"/>
  <c r="R5" i="15"/>
  <c r="O20" i="2" l="1"/>
  <c r="O19" i="2"/>
  <c r="O18" i="2"/>
  <c r="O27" i="2"/>
  <c r="O12" i="2"/>
  <c r="M39" i="9" l="1"/>
  <c r="M27" i="9" l="1"/>
  <c r="M34" i="9" l="1"/>
  <c r="M35" i="9" s="1"/>
  <c r="M30" i="9"/>
  <c r="M31" i="9" s="1"/>
  <c r="M23" i="9"/>
  <c r="M19" i="9"/>
  <c r="Q13" i="15" l="1"/>
  <c r="L13" i="15"/>
  <c r="K13" i="15"/>
  <c r="J13" i="15"/>
  <c r="I13" i="15"/>
  <c r="Q12" i="15"/>
  <c r="L12" i="15"/>
  <c r="K12" i="15"/>
  <c r="J12" i="15"/>
  <c r="I12" i="15"/>
  <c r="Q11" i="15"/>
  <c r="L11" i="15"/>
  <c r="K11" i="15"/>
  <c r="J11" i="15"/>
  <c r="I11" i="15"/>
  <c r="L10" i="15"/>
  <c r="K10" i="15"/>
  <c r="J10" i="15"/>
  <c r="I10" i="15"/>
  <c r="L9" i="15"/>
  <c r="K9" i="15"/>
  <c r="J9" i="15"/>
  <c r="I9" i="15"/>
  <c r="R6" i="15"/>
  <c r="R7" i="15"/>
  <c r="R8" i="15"/>
  <c r="R14" i="15"/>
  <c r="R13" i="15" l="1"/>
  <c r="R9" i="15"/>
  <c r="R12" i="15"/>
  <c r="R11" i="15"/>
  <c r="R10" i="15"/>
  <c r="J16" i="10"/>
  <c r="J18" i="10"/>
  <c r="K14" i="10"/>
  <c r="J14" i="10"/>
  <c r="K10" i="8"/>
  <c r="K11" i="8"/>
  <c r="K12" i="8"/>
  <c r="K13" i="8"/>
  <c r="K15" i="8"/>
  <c r="U18" i="8"/>
  <c r="U17" i="8"/>
  <c r="U16" i="8"/>
  <c r="P18" i="8"/>
  <c r="O18" i="8"/>
  <c r="N18" i="8"/>
  <c r="O17" i="8"/>
  <c r="P17" i="8"/>
  <c r="N17" i="8"/>
  <c r="O16" i="8"/>
  <c r="P16" i="8"/>
  <c r="N16" i="8"/>
  <c r="M18" i="8"/>
  <c r="M16" i="8"/>
  <c r="M13" i="7"/>
  <c r="M12" i="7"/>
  <c r="S12" i="7" s="1"/>
  <c r="R13" i="7"/>
  <c r="R12" i="7"/>
  <c r="R14" i="7"/>
  <c r="R11" i="7" s="1"/>
  <c r="M14" i="7"/>
  <c r="N14" i="7"/>
  <c r="Q12" i="7"/>
  <c r="I19" i="12"/>
  <c r="R17" i="12"/>
  <c r="R16" i="12"/>
  <c r="P14" i="12"/>
  <c r="R14" i="12" s="1"/>
  <c r="R13" i="12"/>
  <c r="R12" i="12"/>
  <c r="R11" i="12"/>
  <c r="R10" i="12"/>
  <c r="F38" i="5"/>
  <c r="K38" i="5"/>
  <c r="L38" i="5"/>
  <c r="J42" i="5"/>
  <c r="J20" i="10" l="1"/>
  <c r="N38" i="5"/>
  <c r="S14" i="7"/>
  <c r="S11" i="7" s="1"/>
  <c r="M15" i="9"/>
  <c r="K18" i="8"/>
  <c r="K16" i="8"/>
  <c r="K17" i="8"/>
  <c r="Q14" i="7"/>
  <c r="Q11" i="7" s="1"/>
  <c r="P18" i="12"/>
  <c r="R18" i="12" s="1"/>
  <c r="R15" i="12"/>
  <c r="R19" i="12" s="1"/>
  <c r="M25" i="5"/>
  <c r="M29" i="5" s="1"/>
  <c r="F25" i="5"/>
  <c r="F29" i="5" s="1"/>
  <c r="I25" i="5"/>
  <c r="K25" i="5"/>
  <c r="K29" i="5" s="1"/>
  <c r="L25" i="5"/>
  <c r="L29" i="5" s="1"/>
  <c r="J24" i="5"/>
  <c r="F22" i="5"/>
  <c r="K22" i="5"/>
  <c r="M16" i="5"/>
  <c r="M17" i="5"/>
  <c r="M18" i="5"/>
  <c r="M19" i="5"/>
  <c r="M20" i="5"/>
  <c r="M21" i="5"/>
  <c r="M15" i="5"/>
  <c r="J16" i="5"/>
  <c r="J17" i="5"/>
  <c r="J18" i="5"/>
  <c r="J19" i="5"/>
  <c r="J20" i="5"/>
  <c r="J21" i="5"/>
  <c r="J15" i="5"/>
  <c r="M11" i="11"/>
  <c r="N11" i="11"/>
  <c r="O11" i="11"/>
  <c r="I11" i="11"/>
  <c r="O13" i="11"/>
  <c r="N13" i="11"/>
  <c r="M13" i="11"/>
  <c r="O12" i="11"/>
  <c r="N12" i="11"/>
  <c r="M12" i="11"/>
  <c r="I12" i="11"/>
  <c r="I15" i="11" s="1"/>
  <c r="Q10" i="11"/>
  <c r="P9" i="11"/>
  <c r="L9" i="11"/>
  <c r="L13" i="11" s="1"/>
  <c r="K9" i="11"/>
  <c r="K13" i="11" s="1"/>
  <c r="J9" i="11"/>
  <c r="P8" i="11"/>
  <c r="L8" i="11"/>
  <c r="K8" i="11"/>
  <c r="J8" i="11"/>
  <c r="P7" i="11"/>
  <c r="P11" i="11" s="1"/>
  <c r="L7" i="11"/>
  <c r="L11" i="11" s="1"/>
  <c r="K7" i="11"/>
  <c r="K11" i="11" s="1"/>
  <c r="N30" i="2"/>
  <c r="N29" i="2"/>
  <c r="N27" i="2"/>
  <c r="N26" i="2"/>
  <c r="N19" i="2"/>
  <c r="N20" i="2"/>
  <c r="N21" i="2"/>
  <c r="N22" i="2"/>
  <c r="N23" i="2"/>
  <c r="N24" i="2"/>
  <c r="N18" i="2"/>
  <c r="L25" i="2"/>
  <c r="L33" i="2" s="1"/>
  <c r="L35" i="2" s="1"/>
  <c r="G28" i="2"/>
  <c r="G25" i="2"/>
  <c r="J25" i="5" l="1"/>
  <c r="J29" i="5" s="1"/>
  <c r="J40" i="5"/>
  <c r="J43" i="5" s="1"/>
  <c r="J38" i="5" s="1"/>
  <c r="K25" i="2"/>
  <c r="L16" i="11"/>
  <c r="K16" i="11"/>
  <c r="O28" i="2"/>
  <c r="K28" i="2"/>
  <c r="P12" i="11"/>
  <c r="L12" i="11"/>
  <c r="L15" i="11" s="1"/>
  <c r="K12" i="11"/>
  <c r="K15" i="11" s="1"/>
  <c r="J12" i="11"/>
  <c r="P13" i="11"/>
  <c r="P16" i="11" s="1"/>
  <c r="N28" i="2"/>
  <c r="O15" i="11"/>
  <c r="M15" i="11"/>
  <c r="N31" i="2"/>
  <c r="N15" i="11"/>
  <c r="K30" i="5"/>
  <c r="K33" i="5" s="1"/>
  <c r="L17" i="5" s="1"/>
  <c r="N22" i="5"/>
  <c r="J22" i="5"/>
  <c r="J37" i="5" s="1"/>
  <c r="J36" i="5" s="1"/>
  <c r="J48" i="5" s="1"/>
  <c r="F37" i="5"/>
  <c r="F36" i="5" s="1"/>
  <c r="F48" i="5" s="1"/>
  <c r="F30" i="5"/>
  <c r="E20" i="5"/>
  <c r="E18" i="5"/>
  <c r="K37" i="5"/>
  <c r="K36" i="5" s="1"/>
  <c r="K48" i="5" s="1"/>
  <c r="M22" i="5"/>
  <c r="M37" i="5" s="1"/>
  <c r="M36" i="5" s="1"/>
  <c r="M48" i="5" s="1"/>
  <c r="M33" i="2"/>
  <c r="M35" i="2" s="1"/>
  <c r="G32" i="2"/>
  <c r="N25" i="2"/>
  <c r="O25" i="2"/>
  <c r="Q7" i="11"/>
  <c r="Q11" i="11" s="1"/>
  <c r="Q9" i="11"/>
  <c r="J11" i="11"/>
  <c r="Q8" i="11"/>
  <c r="J13" i="11"/>
  <c r="J16" i="11" s="1"/>
  <c r="O32" i="2" l="1"/>
  <c r="K32" i="2"/>
  <c r="P15" i="11"/>
  <c r="P17" i="11" s="1"/>
  <c r="Q17" i="11" s="1"/>
  <c r="Q12" i="11"/>
  <c r="J20" i="2"/>
  <c r="N32" i="2"/>
  <c r="N33" i="2" s="1"/>
  <c r="N35" i="2" s="1"/>
  <c r="L15" i="5"/>
  <c r="N30" i="5"/>
  <c r="L22" i="5"/>
  <c r="L37" i="5" s="1"/>
  <c r="L36" i="5" s="1"/>
  <c r="L16" i="5"/>
  <c r="N48" i="5"/>
  <c r="J30" i="5"/>
  <c r="J33" i="5" s="1"/>
  <c r="G17" i="5"/>
  <c r="G21" i="5"/>
  <c r="G24" i="5"/>
  <c r="G25" i="5" s="1"/>
  <c r="G29" i="5" s="1"/>
  <c r="F33" i="5"/>
  <c r="E30" i="5"/>
  <c r="M30" i="5"/>
  <c r="M33" i="5" s="1"/>
  <c r="N37" i="5" s="1"/>
  <c r="N36" i="5" s="1"/>
  <c r="N33" i="5"/>
  <c r="G33" i="2"/>
  <c r="G35" i="2" s="1"/>
  <c r="M20" i="2"/>
  <c r="M19" i="2"/>
  <c r="M18" i="2"/>
  <c r="M25" i="2"/>
  <c r="Q13" i="11"/>
  <c r="Q16" i="11" s="1"/>
  <c r="J15" i="11"/>
  <c r="J27" i="2" l="1"/>
  <c r="L30" i="5"/>
  <c r="J25" i="2"/>
  <c r="K35" i="2"/>
  <c r="K33" i="2"/>
  <c r="O33" i="2"/>
  <c r="O35" i="2" s="1"/>
  <c r="J28" i="2"/>
  <c r="Q15" i="11"/>
  <c r="J18" i="2"/>
  <c r="J24" i="2"/>
  <c r="J32" i="2"/>
  <c r="J19" i="2"/>
  <c r="H32" i="2"/>
  <c r="H25" i="2"/>
  <c r="G15" i="5"/>
  <c r="G16" i="5"/>
  <c r="G42" i="5"/>
  <c r="G22" i="5"/>
  <c r="E42" i="5"/>
  <c r="E43" i="5" s="1"/>
  <c r="E38" i="5" s="1"/>
  <c r="E24" i="5"/>
  <c r="E25" i="5" s="1"/>
  <c r="E21" i="5"/>
  <c r="E29" i="5"/>
  <c r="E17" i="5"/>
  <c r="E15" i="5"/>
  <c r="E16" i="5"/>
  <c r="E22" i="5"/>
  <c r="E37" i="5" s="1"/>
  <c r="E36" i="5" s="1"/>
  <c r="I42" i="5"/>
  <c r="I15" i="5"/>
  <c r="I21" i="5"/>
  <c r="I17" i="5"/>
  <c r="I29" i="5"/>
  <c r="I16" i="5"/>
  <c r="I22" i="5"/>
  <c r="I37" i="5" s="1"/>
  <c r="I36" i="5" s="1"/>
  <c r="I30" i="5"/>
  <c r="H18" i="2"/>
  <c r="H27" i="2"/>
  <c r="H24" i="2"/>
  <c r="H20" i="2"/>
  <c r="H19" i="2"/>
  <c r="H28" i="2"/>
  <c r="G13" i="2"/>
  <c r="H13" i="2"/>
  <c r="J33" i="2"/>
  <c r="J13" i="2"/>
  <c r="L13" i="2"/>
  <c r="L15" i="2" s="1"/>
  <c r="M13" i="2"/>
  <c r="N12" i="2"/>
  <c r="O13" i="2" s="1"/>
  <c r="H33" i="2" l="1"/>
  <c r="K13" i="2"/>
  <c r="I38" i="5"/>
  <c r="G38" i="5"/>
  <c r="N13" i="2"/>
  <c r="G30" i="5" l="1"/>
  <c r="G37" i="5"/>
  <c r="G36" i="5" s="1"/>
</calcChain>
</file>

<file path=xl/comments1.xml><?xml version="1.0" encoding="utf-8"?>
<comments xmlns="http://schemas.openxmlformats.org/spreadsheetml/2006/main">
  <authors>
    <author>Author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kaq eshte numri I realizuar per 12 mujorin?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kaq eshte numri I realizuar per 12 mujorin?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shpenzimet oerkatese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shpenzimet oerkatese</t>
        </r>
      </text>
    </comment>
  </commentList>
</comments>
</file>

<file path=xl/sharedStrings.xml><?xml version="1.0" encoding="utf-8"?>
<sst xmlns="http://schemas.openxmlformats.org/spreadsheetml/2006/main" count="835" uniqueCount="258">
  <si>
    <t xml:space="preserve">ANEKSI 1.1 Raporti i Shpenzimeve të Ministrisë/Institucionit sipas kapitujve </t>
  </si>
  <si>
    <t>Kodi i Ministrisë</t>
  </si>
  <si>
    <t>Kodi i Kapitullit</t>
  </si>
  <si>
    <t>Emërtimi i Kapitullit</t>
  </si>
  <si>
    <t>Periudha raportuese</t>
  </si>
  <si>
    <t>Buxheti</t>
  </si>
  <si>
    <t>Artikujt buxhetore</t>
  </si>
  <si>
    <t>230</t>
  </si>
  <si>
    <t>231</t>
  </si>
  <si>
    <t>600</t>
  </si>
  <si>
    <t>601</t>
  </si>
  <si>
    <t>602</t>
  </si>
  <si>
    <t>603</t>
  </si>
  <si>
    <t>604</t>
  </si>
  <si>
    <t>605</t>
  </si>
  <si>
    <t>606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</si>
  <si>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</si>
  <si>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</si>
  <si>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</si>
  <si>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</si>
  <si>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</si>
  <si>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</si>
  <si>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</si>
  <si>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</si>
  <si>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</si>
  <si>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</si>
  <si>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</si>
  <si>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01</t>
  </si>
  <si>
    <t>Nga Buxheti</t>
  </si>
  <si>
    <t>Plani fillestar</t>
  </si>
  <si>
    <t>Plani i rishikuar</t>
  </si>
  <si>
    <t>Fakti</t>
  </si>
  <si>
    <t>Angazhime</t>
  </si>
  <si>
    <t>Ndryshimi ne vlere absolute</t>
  </si>
  <si>
    <t>Realizimi ne %</t>
  </si>
  <si>
    <t>Emri</t>
  </si>
  <si>
    <t>Firma</t>
  </si>
  <si>
    <t>Data</t>
  </si>
  <si>
    <t xml:space="preserve"> </t>
  </si>
  <si>
    <t>në/lekë</t>
  </si>
  <si>
    <t>Emri i Grupit</t>
  </si>
  <si>
    <t>Kodi i grupit</t>
  </si>
  <si>
    <t>EMËRTIME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</si>
  <si>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</si>
  <si>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</si>
  <si>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</si>
  <si>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</si>
  <si>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</si>
  <si>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</si>
  <si>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</si>
  <si>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</si>
  <si>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</si>
  <si>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</si>
  <si>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</si>
  <si>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</si>
  <si>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</si>
  <si>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</si>
  <si>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</si>
  <si>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</si>
  <si>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</si>
  <si>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</si>
  <si>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</si>
  <si>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</si>
  <si>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</si>
  <si>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</si>
  <si>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</si>
  <si>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</si>
  <si>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</si>
  <si>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</si>
  <si>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</si>
  <si>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</si>
  <si>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</si>
  <si>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</si>
  <si>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</si>
  <si>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</si>
  <si>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 Shpenzime Korrente</t>
  </si>
  <si>
    <t>Kapitale të Patrupëzuara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</si>
  <si>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</si>
  <si>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</si>
  <si>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</si>
  <si>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</si>
  <si>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</si>
  <si>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</si>
  <si>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</si>
  <si>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Emërtimi i Programit</t>
  </si>
  <si>
    <t>Tipi i Buxhetit</t>
  </si>
  <si>
    <t>ANEKSI nr. 2 Raporti mbi Ekzekutimin e Buxhetit në nivelin e Programit të Buxhetit</t>
  </si>
  <si>
    <t xml:space="preserve"> Emri i Grupit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</si>
  <si>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</si>
  <si>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</si>
  <si>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</si>
  <si>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</si>
  <si>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</si>
  <si>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</si>
  <si>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</si>
  <si>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</si>
  <si>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</si>
  <si>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</si>
  <si>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</si>
  <si>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</si>
  <si>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</si>
  <si>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</si>
  <si>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</si>
  <si>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</si>
  <si>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</si>
  <si>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</si>
  <si>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</si>
  <si>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Totali Shpenzime për Investime</t>
  </si>
  <si>
    <t>RAPORTI 2/1  Shpenzimet e programit sipas kapitujve</t>
  </si>
  <si>
    <t>Shpenzime Kapitale të Patrupëzuara</t>
  </si>
  <si>
    <t>Shpenzime Kapitale të Trupëzuara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</si>
  <si>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</si>
  <si>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</si>
  <si>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</si>
  <si>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</si>
  <si>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</si>
  <si>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>ANEKSI nr.3 Raporti i performancës së produkteve të programit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</si>
  <si>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</si>
  <si>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</si>
  <si>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</si>
  <si>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</si>
  <si>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</si>
  <si>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</si>
  <si>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</si>
  <si>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</si>
  <si>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</si>
  <si>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</si>
  <si>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</si>
  <si>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</si>
  <si>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</si>
  <si>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</si>
  <si>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</si>
  <si>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</si>
  <si>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</si>
  <si>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</si>
  <si>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</si>
  <si>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</si>
  <si>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</si>
  <si>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</si>
  <si>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</si>
  <si>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</si>
  <si>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</si>
  <si>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</si>
  <si>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</si>
  <si>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</si>
  <si>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T</t>
  </si>
  <si>
    <t>Produktet e realizuara nga përdorimi i të ardhurave jashtë limitit (Nga kapitulli 06)</t>
  </si>
  <si>
    <t>Aneksi 3.1 Raporti i performancës së produkteve të programit sipas artikujve</t>
  </si>
  <si>
    <t>Kodi I Produktit</t>
  </si>
  <si>
    <t>Sasia</t>
  </si>
  <si>
    <t>Transferta për Buxhetet Familjare dhe Individët</t>
  </si>
  <si>
    <t>Totali i shpenzime buxhetore</t>
  </si>
  <si>
    <t>Aneksi 3.2  Deviacioni kostos për njësi në vite</t>
  </si>
  <si>
    <t>Line Ministry</t>
  </si>
  <si>
    <t>Program Code</t>
  </si>
  <si>
    <t>Program Meaning</t>
  </si>
  <si>
    <t>KPI Target Periodicit</t>
  </si>
  <si>
    <t>Output Code</t>
  </si>
  <si>
    <t>Output Meaning</t>
  </si>
  <si>
    <t>Type Title</t>
  </si>
  <si>
    <t>Target Qty</t>
  </si>
  <si>
    <t>Planned Cost</t>
  </si>
  <si>
    <t>Unit Cost (Planned)</t>
  </si>
  <si>
    <t>Deviacioni i planit fillestar për njësi gjatë viteve</t>
  </si>
  <si>
    <t>Revised Qty</t>
  </si>
  <si>
    <t>Revised Cost</t>
  </si>
  <si>
    <t>Unit Cost (Revised)</t>
  </si>
  <si>
    <t>Deviacioni i planit të rishikuar për njësi gjate viteve</t>
  </si>
  <si>
    <t>Actual Qty</t>
  </si>
  <si>
    <t>Actual Cost</t>
  </si>
  <si>
    <t>Unit Cost (Actual)</t>
  </si>
  <si>
    <t>Deviacioni i kostos faktike për njësi gjate viteve</t>
  </si>
  <si>
    <t>ANEKSI nr.4 Raporti i realizimit të treguesve të performances së programit</t>
  </si>
  <si>
    <t>Kodi i Grupit</t>
  </si>
  <si>
    <t>Emri i Programit</t>
  </si>
  <si>
    <t>Qëllimi i politikës së  programit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</si>
  <si>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</si>
  <si>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</si>
  <si>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</si>
  <si>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</si>
  <si>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</si>
  <si>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</si>
  <si>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 xml:space="preserve">Fakti i Vitit
Paraardhës  </t>
  </si>
  <si>
    <t>Fakti 
i 
Periudhës/progresive</t>
  </si>
  <si>
    <t>Ndryshimi 
(Plan - Fakt)</t>
  </si>
  <si>
    <t>% e realizimit</t>
  </si>
  <si>
    <t>Objektivat e politikës së programit</t>
  </si>
  <si>
    <t xml:space="preserve">Objektivi </t>
  </si>
  <si>
    <t>Produktet</t>
  </si>
  <si>
    <t>Kodi i treguesit</t>
  </si>
  <si>
    <t>Emërtimi i treguesit</t>
  </si>
  <si>
    <t>Aneksi 1.2 "Shpenzimet Buxhetore në Total Programi dhe Total Ministrie/Institucioni Buxhetor"</t>
  </si>
  <si>
    <t>Kodi i Ministris</t>
  </si>
  <si>
    <t>Kodi i Programi</t>
  </si>
  <si>
    <t>Viti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</si>
  <si>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</si>
  <si>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</si>
  <si>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</si>
  <si>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</si>
  <si>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</si>
  <si>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</si>
  <si>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</si>
  <si>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</si>
  <si>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</si>
  <si>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Shpenzime faktike</t>
  </si>
  <si>
    <t>Total i Ministrisë/Institucionit</t>
  </si>
  <si>
    <t>Numri i punonjesve në Total</t>
  </si>
  <si>
    <t>Numri faktik</t>
  </si>
  <si>
    <t>Nëpunës Autorizues</t>
  </si>
  <si>
    <t>Nëpunës zbatues</t>
  </si>
  <si>
    <t>NËPUNËS AUTORIZUES</t>
  </si>
  <si>
    <t>29</t>
  </si>
  <si>
    <t>03310</t>
  </si>
  <si>
    <t>Buxheti Gjyqësor</t>
  </si>
  <si>
    <t>92902AA</t>
  </si>
  <si>
    <t>Çështje të gjykuara</t>
  </si>
  <si>
    <t>18AD801</t>
  </si>
  <si>
    <t>Mobilje dhe pajisje</t>
  </si>
  <si>
    <t>21AC401</t>
  </si>
  <si>
    <t>Blerje pajisje elektronike</t>
  </si>
  <si>
    <t>M290068</t>
  </si>
  <si>
    <t>Rikonstruksion</t>
  </si>
  <si>
    <t>Drejtuesi i Ekipit Menaxhues të Programit</t>
  </si>
  <si>
    <t>Nepunesi Autorizues</t>
  </si>
  <si>
    <t>06</t>
  </si>
  <si>
    <t>Nga të ardhurat jashtë limitit</t>
  </si>
  <si>
    <t>Te ardhura jashte limitit</t>
  </si>
  <si>
    <t>ANEKSI nr.1 Raporti Përmbledhës i Shpenzimeve të Gjykates se Shkalles se Pare te Juridiksionit te Pergjithshem Kukes</t>
  </si>
  <si>
    <t>Shpenzimet e Gjykata e Shkalles se pare e Juridiksionit te Pergjithshem Kukes</t>
  </si>
  <si>
    <t xml:space="preserve">Florin Demollari </t>
  </si>
  <si>
    <t>Rajmonda Korbi</t>
  </si>
  <si>
    <t>Florin Demollari</t>
  </si>
  <si>
    <t>paisje mobilje+te tjera</t>
  </si>
  <si>
    <t>rikonstruksion ndertese</t>
  </si>
  <si>
    <t>kerkesa te trajtuara</t>
  </si>
  <si>
    <t>M29068</t>
  </si>
  <si>
    <t>numer kerkesash</t>
  </si>
  <si>
    <t>nr kerkesash</t>
  </si>
  <si>
    <t>M2900688</t>
  </si>
  <si>
    <t>Paisje Zyre dhe te tjera</t>
  </si>
  <si>
    <t>Rikonstruksion ndertese</t>
  </si>
  <si>
    <t>Ceshtje te gjykuara</t>
  </si>
  <si>
    <t>numer</t>
  </si>
  <si>
    <t>leke</t>
  </si>
  <si>
    <t xml:space="preserve">Paisje zyre </t>
  </si>
  <si>
    <t>Totali</t>
  </si>
  <si>
    <t xml:space="preserve"> Menaxhimi efektiv, efiçent dhe me ekonomi i fondeve buxhetore të akorduara, në funksion të zhvillimit të proçeseve gjyqësore të drejta, të shpejta, transparente; dhënies së drejtësisë në kushte me akses të plotë për qytetarët, duke synuar arritjen e standarteve bashkëkohore europiane në kryerjen e proçeseve gjyqësore.</t>
  </si>
  <si>
    <t xml:space="preserve">nr/ ceshtje </t>
  </si>
  <si>
    <t xml:space="preserve">nr institucioni </t>
  </si>
  <si>
    <t>ceshtje te gjykuara</t>
  </si>
  <si>
    <t>Viti paraardhës 2024</t>
  </si>
  <si>
    <t>Plani Vjetor
 i Rishikuar
 Viti 2025</t>
  </si>
  <si>
    <t>Plani Fillestar
 Vjetor 
Viti 2025</t>
  </si>
  <si>
    <t>Buxheti Vjetor 
Plan Fillestar 
Viti 2025</t>
  </si>
  <si>
    <t>Buxheti Vjetor 
Plan i Rishikuar 
Viti 2025</t>
  </si>
  <si>
    <t>04.09.2025</t>
  </si>
  <si>
    <t>Periudha e Raportimit 08-2025</t>
  </si>
  <si>
    <t>Periudha e Raportimit  08-2025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</si>
</sst>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0"/>
    <numFmt numFmtId="166" formatCode="_(* #,##0_);_(* \(#,##0\);_(* &quot;-&quot;??_);_(@_)"/>
  </numFmts>
  <fonts count="55"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SansSerif"/>
      <family val="2"/>
    </font>
    <font>
      <sz val="11"/>
      <color theme="1"/>
      <name val="Calibri"/>
      <family val="2"/>
      <scheme val="minor"/>
    </font>
    <font>
      <b/>
      <sz val="13"/>
      <color rgb="FFC00000"/>
      <name val="Calibri"/>
      <family val="2"/>
    </font>
    <font>
      <b/>
      <sz val="10"/>
      <color rgb="FFC00000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sz val="7"/>
      <color rgb="FF080808"/>
      <name val="Calibri"/>
      <family val="2"/>
    </font>
    <font>
      <b/>
      <sz val="13"/>
      <color rgb="FF050505"/>
      <name val="Calibri"/>
      <family val="2"/>
    </font>
    <font>
      <b/>
      <sz val="13"/>
      <color rgb="FF080808"/>
      <name val="Calibri"/>
      <family val="2"/>
    </font>
    <font>
      <b/>
      <sz val="8"/>
      <color rgb="FF000000"/>
      <name val="Calibri"/>
      <family val="2"/>
    </font>
    <font>
      <sz val="7"/>
      <color rgb="FF000000"/>
      <name val="Calibri"/>
      <family val="2"/>
    </font>
    <font>
      <b/>
      <sz val="12"/>
      <color rgb="FF080808"/>
      <name val="Arial"/>
      <family val="2"/>
    </font>
    <font>
      <sz val="12"/>
      <color rgb="FF080808"/>
      <name val="Arial"/>
      <family val="2"/>
    </font>
    <font>
      <sz val="10"/>
      <color rgb="FF000000"/>
      <name val="Calibri"/>
      <family val="2"/>
    </font>
    <font>
      <sz val="10"/>
      <name val="Times New Roman"/>
      <family val="1"/>
    </font>
    <font>
      <b/>
      <i/>
      <sz val="10"/>
      <color rgb="FF002060"/>
      <name val="Calibri"/>
      <family val="2"/>
    </font>
    <font>
      <sz val="10"/>
      <color rgb="FF002060"/>
      <name val="Calibri"/>
      <family val="2"/>
    </font>
    <font>
      <i/>
      <sz val="10"/>
      <color rgb="FF000000"/>
      <name val="Calibri"/>
      <family val="2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color rgb="FFC00000"/>
      <name val="Times New Roman"/>
      <family val="1"/>
    </font>
    <font>
      <b/>
      <sz val="9"/>
      <color rgb="FFC00000"/>
      <name val="Times New Roman"/>
      <family val="1"/>
    </font>
    <font>
      <b/>
      <sz val="7"/>
      <color rgb="FFC00000"/>
      <name val="Times New Roman"/>
      <family val="1"/>
    </font>
    <font>
      <b/>
      <sz val="10"/>
      <color rgb="FF080808"/>
      <name val="Times New Roman"/>
      <family val="1"/>
    </font>
    <font>
      <sz val="10"/>
      <color rgb="FF080808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C00000"/>
      <name val="Times New Roman"/>
      <family val="1"/>
    </font>
    <font>
      <b/>
      <sz val="12"/>
      <color rgb="FF080808"/>
      <name val="Times New Roman"/>
      <family val="1"/>
    </font>
    <font>
      <sz val="7"/>
      <color rgb="FF080808"/>
      <name val="Times New Roman"/>
      <family val="1"/>
    </font>
    <font>
      <sz val="12"/>
      <color rgb="FF080808"/>
      <name val="Times New Roman"/>
      <family val="1"/>
    </font>
    <font>
      <sz val="9"/>
      <color rgb="FF050505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50505"/>
      <name val="Times New Roman"/>
      <family val="1"/>
    </font>
    <font>
      <sz val="7"/>
      <color rgb="FF050505"/>
      <name val="Times New Roman"/>
      <family val="1"/>
    </font>
    <font>
      <sz val="10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10"/>
      <color rgb="FF0070C0"/>
      <name val="Times New Roman"/>
      <family val="1"/>
    </font>
    <font>
      <b/>
      <sz val="10"/>
      <color rgb="FF050505"/>
      <name val="Times New Roman"/>
      <family val="1"/>
    </font>
    <font>
      <sz val="10"/>
      <color rgb="FF050505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8"/>
      <color rgb="FF000000"/>
      <name val="Arial"/>
      <family val="2"/>
    </font>
    <font>
      <b/>
      <sz val="10"/>
      <name val="Times New Roman"/>
      <family val="1"/>
    </font>
    <font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7"/>
      <color rgb="FFFF0000"/>
      <name val="Calibri"/>
      <family val="2"/>
    </font>
    <font>
      <sz val="10"/>
      <name val="Calibri"/>
      <family val="2"/>
    </font>
  </fonts>
  <fills count="2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FFFFFF"/>
      </patternFill>
    </fill>
    <fill>
      <patternFill patternType="solid">
        <fgColor rgb="FFE6E6E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/>
      <right/>
      <top style="double">
        <color rgb="FF000000"/>
      </top>
      <bottom/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/>
      <bottom/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uble">
        <color rgb="FF000000"/>
      </right>
      <top/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80808"/>
      </left>
      <right style="medium">
        <color rgb="FF080808"/>
      </right>
      <top style="medium">
        <color indexed="64"/>
      </top>
      <bottom style="thin">
        <color rgb="FF080808"/>
      </bottom>
      <diagonal/>
    </border>
    <border>
      <left style="thin">
        <color rgb="FF080808"/>
      </left>
      <right style="medium">
        <color indexed="64"/>
      </right>
      <top style="medium">
        <color indexed="64"/>
      </top>
      <bottom style="thin">
        <color rgb="FF08080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dotted">
        <color rgb="FF000000"/>
      </right>
      <top style="dotted">
        <color rgb="FF000000"/>
      </top>
      <bottom style="medium">
        <color indexed="64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 style="thin">
        <color rgb="FF050505"/>
      </left>
      <right/>
      <top style="double">
        <color rgb="FF050505"/>
      </top>
      <bottom style="thin">
        <color rgb="FF050505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1" borderId="2"/>
  </cellStyleXfs>
  <cellXfs count="400">
    <xf numFmtId="0" fontId="0" fillId="0" borderId="0" xfId="0"/>
    <xf numFmtId="0" fontId="0" fillId="21" borderId="2" xfId="3" applyNumberFormat="1" applyFont="1" applyFill="1" applyBorder="1" applyAlignment="1" applyProtection="1">
      <alignment wrapText="1"/>
      <protection locked="0"/>
    </xf>
    <xf numFmtId="0" fontId="2" fillId="21" borderId="2" xfId="3" applyNumberFormat="1" applyFont="1" applyFill="1" applyBorder="1" applyAlignment="1" applyProtection="1">
      <alignment horizontal="left" vertical="top"/>
    </xf>
    <xf numFmtId="0" fontId="3" fillId="21" borderId="2" xfId="3"/>
    <xf numFmtId="0" fontId="5" fillId="22" borderId="58" xfId="3" applyNumberFormat="1" applyFont="1" applyFill="1" applyBorder="1" applyAlignment="1" applyProtection="1">
      <alignment horizontal="center" vertical="center" wrapText="1"/>
    </xf>
    <xf numFmtId="0" fontId="5" fillId="22" borderId="61" xfId="3" applyNumberFormat="1" applyFont="1" applyFill="1" applyBorder="1" applyAlignment="1" applyProtection="1">
      <alignment horizontal="center" vertical="center" wrapText="1"/>
    </xf>
    <xf numFmtId="0" fontId="6" fillId="21" borderId="64" xfId="3" applyNumberFormat="1" applyFont="1" applyFill="1" applyBorder="1" applyAlignment="1" applyProtection="1">
      <alignment horizontal="center" vertical="center" wrapText="1"/>
    </xf>
    <xf numFmtId="0" fontId="7" fillId="21" borderId="64" xfId="3" applyNumberFormat="1" applyFont="1" applyFill="1" applyBorder="1" applyAlignment="1" applyProtection="1">
      <alignment horizontal="center" vertical="center" wrapText="1"/>
    </xf>
    <xf numFmtId="0" fontId="7" fillId="21" borderId="68" xfId="3" applyNumberFormat="1" applyFont="1" applyFill="1" applyBorder="1" applyAlignment="1" applyProtection="1">
      <alignment horizontal="center" vertical="center"/>
    </xf>
    <xf numFmtId="0" fontId="8" fillId="21" borderId="9" xfId="3" applyNumberFormat="1" applyFont="1" applyFill="1" applyBorder="1" applyAlignment="1" applyProtection="1">
      <alignment horizontal="center" vertical="center" wrapText="1"/>
    </xf>
    <xf numFmtId="0" fontId="8" fillId="21" borderId="69" xfId="3" applyNumberFormat="1" applyFont="1" applyFill="1" applyBorder="1" applyAlignment="1" applyProtection="1">
      <alignment horizontal="center" vertical="center" wrapText="1"/>
    </xf>
    <xf numFmtId="0" fontId="8" fillId="21" borderId="67" xfId="3" applyNumberFormat="1" applyFont="1" applyFill="1" applyBorder="1" applyAlignment="1" applyProtection="1">
      <alignment horizontal="center" vertical="center"/>
    </xf>
    <xf numFmtId="0" fontId="10" fillId="21" borderId="64" xfId="3" applyNumberFormat="1" applyFont="1" applyFill="1" applyBorder="1" applyAlignment="1" applyProtection="1">
      <alignment horizontal="center" vertical="center" wrapText="1"/>
    </xf>
    <xf numFmtId="0" fontId="13" fillId="23" borderId="2" xfId="3" applyNumberFormat="1" applyFont="1" applyFill="1" applyBorder="1" applyAlignment="1" applyProtection="1">
      <alignment horizontal="left" vertical="center"/>
    </xf>
    <xf numFmtId="0" fontId="15" fillId="21" borderId="6" xfId="3" applyNumberFormat="1" applyFont="1" applyFill="1" applyBorder="1" applyAlignment="1" applyProtection="1">
      <alignment horizontal="left" vertical="center"/>
    </xf>
    <xf numFmtId="0" fontId="17" fillId="21" borderId="75" xfId="3" applyFont="1" applyFill="1" applyBorder="1" applyAlignment="1" applyProtection="1">
      <alignment horizontal="center"/>
      <protection locked="0"/>
    </xf>
    <xf numFmtId="0" fontId="16" fillId="21" borderId="73" xfId="3" applyNumberFormat="1" applyFont="1" applyFill="1" applyBorder="1" applyAlignment="1" applyProtection="1">
      <alignment vertical="center" wrapText="1"/>
    </xf>
    <xf numFmtId="0" fontId="16" fillId="21" borderId="56" xfId="3" applyNumberFormat="1" applyFont="1" applyFill="1" applyBorder="1" applyAlignment="1" applyProtection="1">
      <alignment horizontal="center" vertical="center"/>
    </xf>
    <xf numFmtId="0" fontId="18" fillId="23" borderId="56" xfId="3" applyNumberFormat="1" applyFont="1" applyFill="1" applyBorder="1" applyAlignment="1" applyProtection="1">
      <alignment horizontal="left" vertical="center" wrapText="1"/>
    </xf>
    <xf numFmtId="3" fontId="16" fillId="23" borderId="56" xfId="3" applyNumberFormat="1" applyFont="1" applyFill="1" applyBorder="1" applyAlignment="1" applyProtection="1">
      <alignment horizontal="right" vertical="center"/>
    </xf>
    <xf numFmtId="0" fontId="16" fillId="23" borderId="56" xfId="3" applyNumberFormat="1" applyFont="1" applyFill="1" applyBorder="1" applyAlignment="1" applyProtection="1">
      <alignment horizontal="left" vertical="center" wrapText="1"/>
    </xf>
    <xf numFmtId="0" fontId="19" fillId="24" borderId="56" xfId="3" applyNumberFormat="1" applyFont="1" applyFill="1" applyBorder="1" applyAlignment="1" applyProtection="1">
      <alignment horizontal="left" vertical="center" wrapText="1"/>
    </xf>
    <xf numFmtId="0" fontId="18" fillId="24" borderId="56" xfId="3" applyNumberFormat="1" applyFont="1" applyFill="1" applyBorder="1" applyAlignment="1" applyProtection="1">
      <alignment horizontal="left" vertical="center" wrapText="1"/>
    </xf>
    <xf numFmtId="3" fontId="19" fillId="24" borderId="56" xfId="3" applyNumberFormat="1" applyFont="1" applyFill="1" applyBorder="1" applyAlignment="1" applyProtection="1">
      <alignment horizontal="right" vertical="center"/>
    </xf>
    <xf numFmtId="0" fontId="5" fillId="24" borderId="56" xfId="3" applyNumberFormat="1" applyFont="1" applyFill="1" applyBorder="1" applyAlignment="1" applyProtection="1">
      <alignment horizontal="left" vertical="center" wrapText="1"/>
    </xf>
    <xf numFmtId="0" fontId="16" fillId="24" borderId="56" xfId="3" applyNumberFormat="1" applyFont="1" applyFill="1" applyBorder="1" applyAlignment="1" applyProtection="1">
      <alignment horizontal="left" vertical="center" wrapText="1"/>
    </xf>
    <xf numFmtId="3" fontId="5" fillId="24" borderId="56" xfId="3" applyNumberFormat="1" applyFont="1" applyFill="1" applyBorder="1" applyAlignment="1" applyProtection="1">
      <alignment horizontal="right" vertical="center"/>
    </xf>
    <xf numFmtId="0" fontId="16" fillId="21" borderId="72" xfId="3" applyNumberFormat="1" applyFont="1" applyFill="1" applyBorder="1" applyAlignment="1" applyProtection="1">
      <alignment horizontal="center" vertical="center"/>
    </xf>
    <xf numFmtId="0" fontId="16" fillId="21" borderId="72" xfId="3" applyNumberFormat="1" applyFont="1" applyFill="1" applyBorder="1" applyAlignment="1" applyProtection="1">
      <alignment horizontal="left" vertical="center"/>
    </xf>
    <xf numFmtId="3" fontId="16" fillId="21" borderId="72" xfId="3" applyNumberFormat="1" applyFont="1" applyFill="1" applyBorder="1" applyAlignment="1" applyProtection="1">
      <alignment horizontal="right" vertical="center"/>
    </xf>
    <xf numFmtId="0" fontId="16" fillId="21" borderId="72" xfId="3" applyNumberFormat="1" applyFont="1" applyFill="1" applyBorder="1" applyAlignment="1" applyProtection="1">
      <alignment horizontal="right" vertical="center"/>
    </xf>
    <xf numFmtId="0" fontId="16" fillId="21" borderId="71" xfId="3" applyNumberFormat="1" applyFont="1" applyFill="1" applyBorder="1" applyAlignment="1" applyProtection="1">
      <alignment horizontal="left" vertical="center" wrapText="1"/>
    </xf>
    <xf numFmtId="0" fontId="16" fillId="21" borderId="9" xfId="3" applyNumberFormat="1" applyFont="1" applyFill="1" applyBorder="1" applyAlignment="1" applyProtection="1">
      <alignment vertical="center" wrapText="1"/>
    </xf>
    <xf numFmtId="0" fontId="0" fillId="0" borderId="2" xfId="3" applyNumberFormat="1" applyFont="1" applyFill="1" applyBorder="1" applyAlignment="1" applyProtection="1">
      <alignment wrapText="1"/>
      <protection locked="0"/>
    </xf>
    <xf numFmtId="3" fontId="16" fillId="0" borderId="57" xfId="3" applyNumberFormat="1" applyFont="1" applyFill="1" applyBorder="1" applyAlignment="1" applyProtection="1">
      <alignment horizontal="right" vertical="center"/>
    </xf>
    <xf numFmtId="3" fontId="19" fillId="0" borderId="57" xfId="3" applyNumberFormat="1" applyFont="1" applyFill="1" applyBorder="1" applyAlignment="1" applyProtection="1">
      <alignment horizontal="right" vertical="center"/>
    </xf>
    <xf numFmtId="3" fontId="5" fillId="0" borderId="57" xfId="3" applyNumberFormat="1" applyFont="1" applyFill="1" applyBorder="1" applyAlignment="1" applyProtection="1">
      <alignment horizontal="right" vertical="center"/>
    </xf>
    <xf numFmtId="3" fontId="19" fillId="0" borderId="56" xfId="3" applyNumberFormat="1" applyFont="1" applyFill="1" applyBorder="1" applyAlignment="1" applyProtection="1">
      <alignment horizontal="right" vertical="center"/>
    </xf>
    <xf numFmtId="0" fontId="3" fillId="0" borderId="2" xfId="3" applyFill="1"/>
    <xf numFmtId="3" fontId="16" fillId="0" borderId="91" xfId="3" applyNumberFormat="1" applyFont="1" applyFill="1" applyBorder="1" applyAlignment="1" applyProtection="1">
      <alignment horizontal="right" vertical="center"/>
    </xf>
    <xf numFmtId="3" fontId="16" fillId="0" borderId="92" xfId="3" applyNumberFormat="1" applyFont="1" applyFill="1" applyBorder="1" applyAlignment="1" applyProtection="1">
      <alignment horizontal="right" vertical="center"/>
    </xf>
    <xf numFmtId="0" fontId="16" fillId="0" borderId="56" xfId="3" applyNumberFormat="1" applyFont="1" applyFill="1" applyBorder="1" applyAlignment="1" applyProtection="1">
      <alignment horizontal="left" vertical="center" wrapText="1"/>
    </xf>
    <xf numFmtId="0" fontId="18" fillId="0" borderId="56" xfId="3" applyNumberFormat="1" applyFont="1" applyFill="1" applyBorder="1" applyAlignment="1" applyProtection="1">
      <alignment horizontal="left" vertical="center" wrapText="1"/>
    </xf>
    <xf numFmtId="3" fontId="16" fillId="0" borderId="56" xfId="3" applyNumberFormat="1" applyFont="1" applyFill="1" applyBorder="1" applyAlignment="1" applyProtection="1">
      <alignment horizontal="right" vertical="center"/>
    </xf>
    <xf numFmtId="0" fontId="19" fillId="0" borderId="56" xfId="3" applyNumberFormat="1" applyFont="1" applyFill="1" applyBorder="1" applyAlignment="1" applyProtection="1">
      <alignment horizontal="left" vertical="center" wrapText="1"/>
    </xf>
    <xf numFmtId="0" fontId="5" fillId="0" borderId="56" xfId="3" applyNumberFormat="1" applyFont="1" applyFill="1" applyBorder="1" applyAlignment="1" applyProtection="1">
      <alignment horizontal="left" vertical="center" wrapText="1"/>
    </xf>
    <xf numFmtId="3" fontId="5" fillId="0" borderId="56" xfId="3" applyNumberFormat="1" applyFont="1" applyFill="1" applyBorder="1" applyAlignment="1" applyProtection="1">
      <alignment horizontal="right" vertical="center"/>
    </xf>
    <xf numFmtId="0" fontId="21" fillId="21" borderId="2" xfId="3" applyNumberFormat="1" applyFont="1" applyFill="1" applyBorder="1" applyAlignment="1" applyProtection="1">
      <alignment wrapText="1"/>
      <protection locked="0"/>
    </xf>
    <xf numFmtId="0" fontId="22" fillId="21" borderId="2" xfId="3" applyNumberFormat="1" applyFont="1" applyFill="1" applyBorder="1" applyAlignment="1" applyProtection="1">
      <alignment horizontal="left" vertical="top"/>
    </xf>
    <xf numFmtId="0" fontId="21" fillId="21" borderId="2" xfId="3" applyFont="1"/>
    <xf numFmtId="0" fontId="25" fillId="22" borderId="15" xfId="3" applyNumberFormat="1" applyFont="1" applyFill="1" applyBorder="1" applyAlignment="1" applyProtection="1">
      <alignment horizontal="center" vertical="center"/>
    </xf>
    <xf numFmtId="0" fontId="25" fillId="22" borderId="15" xfId="3" applyNumberFormat="1" applyFont="1" applyFill="1" applyBorder="1" applyAlignment="1" applyProtection="1">
      <alignment horizontal="center" vertical="center" wrapText="1"/>
    </xf>
    <xf numFmtId="0" fontId="25" fillId="22" borderId="16" xfId="3" applyNumberFormat="1" applyFont="1" applyFill="1" applyBorder="1" applyAlignment="1" applyProtection="1">
      <alignment horizontal="center" vertical="center" wrapText="1"/>
    </xf>
    <xf numFmtId="0" fontId="25" fillId="22" borderId="17" xfId="3" applyNumberFormat="1" applyFont="1" applyFill="1" applyBorder="1" applyAlignment="1" applyProtection="1">
      <alignment horizontal="center" vertical="center" wrapText="1"/>
    </xf>
    <xf numFmtId="0" fontId="25" fillId="22" borderId="18" xfId="3" applyNumberFormat="1" applyFont="1" applyFill="1" applyBorder="1" applyAlignment="1" applyProtection="1">
      <alignment horizontal="center" vertical="center" wrapText="1"/>
    </xf>
    <xf numFmtId="0" fontId="25" fillId="22" borderId="19" xfId="3" applyNumberFormat="1" applyFont="1" applyFill="1" applyBorder="1" applyAlignment="1" applyProtection="1">
      <alignment horizontal="center" vertical="center" wrapText="1"/>
    </xf>
    <xf numFmtId="0" fontId="25" fillId="22" borderId="20" xfId="3" applyNumberFormat="1" applyFont="1" applyFill="1" applyBorder="1" applyAlignment="1" applyProtection="1">
      <alignment horizontal="center" vertical="center" wrapText="1"/>
    </xf>
    <xf numFmtId="0" fontId="25" fillId="22" borderId="21" xfId="3" applyNumberFormat="1" applyFont="1" applyFill="1" applyBorder="1" applyAlignment="1" applyProtection="1">
      <alignment horizontal="center" vertical="center"/>
    </xf>
    <xf numFmtId="0" fontId="25" fillId="22" borderId="22" xfId="3" applyNumberFormat="1" applyFont="1" applyFill="1" applyBorder="1" applyAlignment="1" applyProtection="1">
      <alignment horizontal="center" vertical="center"/>
    </xf>
    <xf numFmtId="0" fontId="26" fillId="21" borderId="24" xfId="3" applyNumberFormat="1" applyFont="1" applyFill="1" applyBorder="1" applyAlignment="1" applyProtection="1">
      <alignment horizontal="center" vertical="center"/>
    </xf>
    <xf numFmtId="0" fontId="26" fillId="21" borderId="25" xfId="3" applyNumberFormat="1" applyFont="1" applyFill="1" applyBorder="1" applyAlignment="1" applyProtection="1">
      <alignment horizontal="center" vertical="center"/>
    </xf>
    <xf numFmtId="0" fontId="26" fillId="21" borderId="26" xfId="3" applyNumberFormat="1" applyFont="1" applyFill="1" applyBorder="1" applyAlignment="1" applyProtection="1">
      <alignment horizontal="center" vertical="center"/>
    </xf>
    <xf numFmtId="0" fontId="26" fillId="21" borderId="27" xfId="3" applyNumberFormat="1" applyFont="1" applyFill="1" applyBorder="1" applyAlignment="1" applyProtection="1">
      <alignment horizontal="center" vertical="center"/>
    </xf>
    <xf numFmtId="0" fontId="27" fillId="21" borderId="28" xfId="3" applyNumberFormat="1" applyFont="1" applyFill="1" applyBorder="1" applyAlignment="1" applyProtection="1">
      <alignment horizontal="center" vertical="center"/>
    </xf>
    <xf numFmtId="0" fontId="27" fillId="21" borderId="29" xfId="3" applyNumberFormat="1" applyFont="1" applyFill="1" applyBorder="1" applyAlignment="1" applyProtection="1">
      <alignment horizontal="center" vertical="center"/>
    </xf>
    <xf numFmtId="0" fontId="26" fillId="21" borderId="30" xfId="3" applyNumberFormat="1" applyFont="1" applyFill="1" applyBorder="1" applyAlignment="1" applyProtection="1">
      <alignment horizontal="center" vertical="center"/>
    </xf>
    <xf numFmtId="0" fontId="28" fillId="23" borderId="32" xfId="3" applyNumberFormat="1" applyFont="1" applyFill="1" applyBorder="1" applyAlignment="1" applyProtection="1">
      <alignment horizontal="left" vertical="center" wrapText="1"/>
    </xf>
    <xf numFmtId="3" fontId="28" fillId="23" borderId="32" xfId="3" applyNumberFormat="1" applyFont="1" applyFill="1" applyBorder="1" applyAlignment="1" applyProtection="1">
      <alignment horizontal="right" vertical="center"/>
    </xf>
    <xf numFmtId="9" fontId="28" fillId="23" borderId="32" xfId="2" applyFont="1" applyFill="1" applyBorder="1" applyAlignment="1" applyProtection="1">
      <alignment horizontal="right" vertical="center"/>
    </xf>
    <xf numFmtId="9" fontId="28" fillId="23" borderId="33" xfId="2" applyFont="1" applyFill="1" applyBorder="1" applyAlignment="1" applyProtection="1">
      <alignment horizontal="right" vertical="center"/>
    </xf>
    <xf numFmtId="0" fontId="29" fillId="23" borderId="32" xfId="3" applyNumberFormat="1" applyFont="1" applyFill="1" applyBorder="1" applyAlignment="1" applyProtection="1">
      <alignment horizontal="left" vertical="center" wrapText="1"/>
    </xf>
    <xf numFmtId="3" fontId="29" fillId="23" borderId="32" xfId="3" applyNumberFormat="1" applyFont="1" applyFill="1" applyBorder="1" applyAlignment="1" applyProtection="1">
      <alignment horizontal="right" vertical="center"/>
    </xf>
    <xf numFmtId="9" fontId="29" fillId="23" borderId="32" xfId="2" applyFont="1" applyFill="1" applyBorder="1" applyAlignment="1" applyProtection="1">
      <alignment horizontal="right" vertical="center"/>
    </xf>
    <xf numFmtId="4" fontId="29" fillId="23" borderId="32" xfId="3" applyNumberFormat="1" applyFont="1" applyFill="1" applyBorder="1" applyAlignment="1" applyProtection="1">
      <alignment horizontal="right" vertical="center"/>
    </xf>
    <xf numFmtId="3" fontId="29" fillId="23" borderId="33" xfId="3" applyNumberFormat="1" applyFont="1" applyFill="1" applyBorder="1" applyAlignment="1" applyProtection="1">
      <alignment horizontal="right" vertical="center"/>
    </xf>
    <xf numFmtId="0" fontId="26" fillId="21" borderId="35" xfId="3" applyNumberFormat="1" applyFont="1" applyFill="1" applyBorder="1" applyAlignment="1" applyProtection="1">
      <alignment horizontal="center" vertical="center"/>
    </xf>
    <xf numFmtId="0" fontId="26" fillId="21" borderId="36" xfId="3" applyNumberFormat="1" applyFont="1" applyFill="1" applyBorder="1" applyAlignment="1" applyProtection="1">
      <alignment horizontal="center" vertical="center"/>
    </xf>
    <xf numFmtId="0" fontId="26" fillId="21" borderId="37" xfId="3" applyNumberFormat="1" applyFont="1" applyFill="1" applyBorder="1" applyAlignment="1" applyProtection="1">
      <alignment horizontal="center" vertical="center"/>
    </xf>
    <xf numFmtId="0" fontId="26" fillId="21" borderId="38" xfId="3" applyNumberFormat="1" applyFont="1" applyFill="1" applyBorder="1" applyAlignment="1" applyProtection="1">
      <alignment horizontal="center" vertical="center"/>
    </xf>
    <xf numFmtId="0" fontId="28" fillId="23" borderId="8" xfId="3" applyNumberFormat="1" applyFont="1" applyFill="1" applyBorder="1" applyAlignment="1" applyProtection="1">
      <alignment horizontal="center" vertical="center"/>
    </xf>
    <xf numFmtId="0" fontId="28" fillId="23" borderId="9" xfId="3" applyNumberFormat="1" applyFont="1" applyFill="1" applyBorder="1" applyAlignment="1" applyProtection="1">
      <alignment horizontal="left" vertical="center" wrapText="1"/>
    </xf>
    <xf numFmtId="3" fontId="28" fillId="23" borderId="9" xfId="3" applyNumberFormat="1" applyFont="1" applyFill="1" applyBorder="1" applyAlignment="1" applyProtection="1">
      <alignment horizontal="right" vertical="center"/>
    </xf>
    <xf numFmtId="9" fontId="28" fillId="23" borderId="9" xfId="2" applyFont="1" applyFill="1" applyBorder="1" applyAlignment="1" applyProtection="1">
      <alignment horizontal="right" vertical="center"/>
    </xf>
    <xf numFmtId="4" fontId="28" fillId="23" borderId="9" xfId="3" applyNumberFormat="1" applyFont="1" applyFill="1" applyBorder="1" applyAlignment="1" applyProtection="1">
      <alignment horizontal="right" vertical="center"/>
    </xf>
    <xf numFmtId="9" fontId="28" fillId="23" borderId="10" xfId="2" applyFont="1" applyFill="1" applyBorder="1" applyAlignment="1" applyProtection="1">
      <alignment horizontal="right" vertical="center"/>
    </xf>
    <xf numFmtId="166" fontId="28" fillId="23" borderId="9" xfId="1" applyNumberFormat="1" applyFont="1" applyFill="1" applyBorder="1" applyAlignment="1" applyProtection="1">
      <alignment horizontal="right" vertical="center"/>
    </xf>
    <xf numFmtId="0" fontId="29" fillId="23" borderId="9" xfId="3" applyNumberFormat="1" applyFont="1" applyFill="1" applyBorder="1" applyAlignment="1" applyProtection="1">
      <alignment horizontal="left" vertical="center" wrapText="1"/>
    </xf>
    <xf numFmtId="4" fontId="29" fillId="23" borderId="9" xfId="3" applyNumberFormat="1" applyFont="1" applyFill="1" applyBorder="1" applyAlignment="1" applyProtection="1">
      <alignment horizontal="right" vertical="center"/>
    </xf>
    <xf numFmtId="9" fontId="29" fillId="23" borderId="9" xfId="2" applyFont="1" applyFill="1" applyBorder="1" applyAlignment="1" applyProtection="1">
      <alignment horizontal="right" vertical="center"/>
    </xf>
    <xf numFmtId="3" fontId="29" fillId="23" borderId="9" xfId="3" applyNumberFormat="1" applyFont="1" applyFill="1" applyBorder="1" applyAlignment="1" applyProtection="1">
      <alignment horizontal="right" vertical="center"/>
    </xf>
    <xf numFmtId="9" fontId="29" fillId="23" borderId="10" xfId="2" applyFont="1" applyFill="1" applyBorder="1" applyAlignment="1" applyProtection="1">
      <alignment horizontal="right" vertical="center"/>
    </xf>
    <xf numFmtId="3" fontId="28" fillId="23" borderId="10" xfId="3" applyNumberFormat="1" applyFont="1" applyFill="1" applyBorder="1" applyAlignment="1" applyProtection="1">
      <alignment horizontal="right" vertical="center"/>
    </xf>
    <xf numFmtId="3" fontId="29" fillId="23" borderId="10" xfId="3" applyNumberFormat="1" applyFont="1" applyFill="1" applyBorder="1" applyAlignment="1" applyProtection="1">
      <alignment horizontal="right" vertical="center"/>
    </xf>
    <xf numFmtId="0" fontId="30" fillId="22" borderId="40" xfId="3" applyNumberFormat="1" applyFont="1" applyFill="1" applyBorder="1" applyAlignment="1" applyProtection="1">
      <alignment horizontal="center" vertical="center"/>
    </xf>
    <xf numFmtId="0" fontId="28" fillId="22" borderId="40" xfId="3" applyNumberFormat="1" applyFont="1" applyFill="1" applyBorder="1" applyAlignment="1" applyProtection="1">
      <alignment horizontal="right" vertical="center"/>
    </xf>
    <xf numFmtId="0" fontId="28" fillId="22" borderId="41" xfId="3" applyNumberFormat="1" applyFont="1" applyFill="1" applyBorder="1" applyAlignment="1" applyProtection="1">
      <alignment horizontal="right" vertical="center"/>
    </xf>
    <xf numFmtId="0" fontId="22" fillId="21" borderId="2" xfId="3" applyNumberFormat="1" applyFont="1" applyFill="1" applyBorder="1" applyAlignment="1" applyProtection="1">
      <alignment horizontal="left" vertical="top"/>
    </xf>
    <xf numFmtId="0" fontId="32" fillId="21" borderId="6" xfId="3" applyNumberFormat="1" applyFont="1" applyFill="1" applyBorder="1" applyAlignment="1" applyProtection="1">
      <alignment horizontal="left" vertical="center"/>
    </xf>
    <xf numFmtId="0" fontId="21" fillId="2" borderId="0" xfId="0" applyNumberFormat="1" applyFont="1" applyFill="1" applyBorder="1" applyAlignment="1" applyProtection="1">
      <alignment wrapText="1"/>
      <protection locked="0"/>
    </xf>
    <xf numFmtId="0" fontId="34" fillId="3" borderId="1" xfId="0" applyNumberFormat="1" applyFont="1" applyFill="1" applyBorder="1" applyAlignment="1" applyProtection="1">
      <alignment horizontal="left" vertical="top"/>
    </xf>
    <xf numFmtId="0" fontId="21" fillId="0" borderId="0" xfId="0" applyFont="1"/>
    <xf numFmtId="0" fontId="38" fillId="2" borderId="0" xfId="0" applyNumberFormat="1" applyFont="1" applyFill="1" applyBorder="1" applyAlignment="1" applyProtection="1">
      <alignment wrapText="1"/>
      <protection locked="0"/>
    </xf>
    <xf numFmtId="3" fontId="21" fillId="0" borderId="0" xfId="0" applyNumberFormat="1" applyFont="1"/>
    <xf numFmtId="0" fontId="34" fillId="21" borderId="2" xfId="3" applyNumberFormat="1" applyFont="1" applyFill="1" applyBorder="1" applyAlignment="1" applyProtection="1">
      <alignment horizontal="left" vertical="top"/>
    </xf>
    <xf numFmtId="0" fontId="35" fillId="21" borderId="2" xfId="3" applyNumberFormat="1" applyFont="1" applyFill="1" applyBorder="1" applyAlignment="1" applyProtection="1">
      <alignment horizontal="center" vertical="top"/>
    </xf>
    <xf numFmtId="0" fontId="34" fillId="21" borderId="2" xfId="3" applyNumberFormat="1" applyFont="1" applyFill="1" applyBorder="1" applyAlignment="1" applyProtection="1">
      <alignment horizontal="left" vertical="top"/>
    </xf>
    <xf numFmtId="0" fontId="36" fillId="21" borderId="76" xfId="3" applyNumberFormat="1" applyFont="1" applyFill="1" applyBorder="1" applyAlignment="1" applyProtection="1">
      <alignment horizontal="center" vertical="center" wrapText="1"/>
    </xf>
    <xf numFmtId="0" fontId="36" fillId="21" borderId="77" xfId="3" applyNumberFormat="1" applyFont="1" applyFill="1" applyBorder="1" applyAlignment="1" applyProtection="1">
      <alignment horizontal="center" vertical="center" wrapText="1"/>
    </xf>
    <xf numFmtId="0" fontId="36" fillId="21" borderId="77" xfId="3" applyNumberFormat="1" applyFont="1" applyFill="1" applyBorder="1" applyAlignment="1" applyProtection="1">
      <alignment horizontal="center" vertical="center"/>
    </xf>
    <xf numFmtId="0" fontId="36" fillId="21" borderId="78" xfId="3" applyNumberFormat="1" applyFont="1" applyFill="1" applyBorder="1" applyAlignment="1" applyProtection="1">
      <alignment horizontal="center" vertical="center"/>
    </xf>
    <xf numFmtId="0" fontId="28" fillId="21" borderId="8" xfId="3" applyNumberFormat="1" applyFont="1" applyFill="1" applyBorder="1" applyAlignment="1" applyProtection="1">
      <alignment horizontal="center" vertical="center"/>
    </xf>
    <xf numFmtId="0" fontId="28" fillId="21" borderId="9" xfId="3" applyNumberFormat="1" applyFont="1" applyFill="1" applyBorder="1" applyAlignment="1" applyProtection="1">
      <alignment horizontal="center" vertical="center"/>
    </xf>
    <xf numFmtId="0" fontId="28" fillId="21" borderId="9" xfId="3" applyNumberFormat="1" applyFont="1" applyFill="1" applyBorder="1" applyAlignment="1" applyProtection="1">
      <alignment horizontal="left" vertical="center"/>
    </xf>
    <xf numFmtId="3" fontId="28" fillId="21" borderId="9" xfId="3" applyNumberFormat="1" applyFont="1" applyFill="1" applyBorder="1" applyAlignment="1" applyProtection="1">
      <alignment horizontal="right" vertical="center"/>
    </xf>
    <xf numFmtId="3" fontId="28" fillId="21" borderId="9" xfId="3" applyNumberFormat="1" applyFont="1" applyFill="1" applyBorder="1" applyAlignment="1" applyProtection="1">
      <alignment horizontal="right" vertical="center"/>
    </xf>
    <xf numFmtId="3" fontId="28" fillId="21" borderId="10" xfId="3" applyNumberFormat="1" applyFont="1" applyFill="1" applyBorder="1" applyAlignment="1" applyProtection="1">
      <alignment horizontal="right" vertical="center"/>
    </xf>
    <xf numFmtId="9" fontId="28" fillId="21" borderId="9" xfId="2" applyFont="1" applyFill="1" applyBorder="1" applyAlignment="1" applyProtection="1">
      <alignment horizontal="right" vertical="center"/>
    </xf>
    <xf numFmtId="9" fontId="28" fillId="21" borderId="10" xfId="2" applyFont="1" applyFill="1" applyBorder="1" applyAlignment="1" applyProtection="1">
      <alignment horizontal="right" vertical="center"/>
    </xf>
    <xf numFmtId="0" fontId="33" fillId="21" borderId="6" xfId="3" applyNumberFormat="1" applyFont="1" applyFill="1" applyBorder="1" applyAlignment="1" applyProtection="1">
      <alignment horizontal="left" vertical="center"/>
    </xf>
    <xf numFmtId="0" fontId="33" fillId="21" borderId="6" xfId="3" applyNumberFormat="1" applyFont="1" applyFill="1" applyBorder="1" applyAlignment="1" applyProtection="1">
      <alignment horizontal="left" vertical="center"/>
    </xf>
    <xf numFmtId="0" fontId="24" fillId="22" borderId="42" xfId="3" applyNumberFormat="1" applyFont="1" applyFill="1" applyBorder="1" applyAlignment="1" applyProtection="1">
      <alignment horizontal="left" vertical="center"/>
    </xf>
    <xf numFmtId="0" fontId="25" fillId="22" borderId="45" xfId="3" applyNumberFormat="1" applyFont="1" applyFill="1" applyBorder="1" applyAlignment="1" applyProtection="1">
      <alignment horizontal="right" vertical="center"/>
    </xf>
    <xf numFmtId="165" fontId="25" fillId="22" borderId="46" xfId="3" applyNumberFormat="1" applyFont="1" applyFill="1" applyBorder="1" applyAlignment="1" applyProtection="1">
      <alignment horizontal="left" vertical="center"/>
    </xf>
    <xf numFmtId="0" fontId="28" fillId="23" borderId="9" xfId="3" applyNumberFormat="1" applyFont="1" applyFill="1" applyBorder="1" applyAlignment="1" applyProtection="1">
      <alignment horizontal="left" vertical="center"/>
    </xf>
    <xf numFmtId="0" fontId="29" fillId="23" borderId="8" xfId="3" applyNumberFormat="1" applyFont="1" applyFill="1" applyBorder="1" applyAlignment="1" applyProtection="1">
      <alignment horizontal="center" vertical="center"/>
    </xf>
    <xf numFmtId="0" fontId="29" fillId="23" borderId="9" xfId="3" applyNumberFormat="1" applyFont="1" applyFill="1" applyBorder="1" applyAlignment="1" applyProtection="1">
      <alignment horizontal="left" vertical="center"/>
    </xf>
    <xf numFmtId="0" fontId="30" fillId="23" borderId="8" xfId="3" applyNumberFormat="1" applyFont="1" applyFill="1" applyBorder="1" applyAlignment="1" applyProtection="1">
      <alignment horizontal="center" vertical="center"/>
    </xf>
    <xf numFmtId="0" fontId="30" fillId="23" borderId="9" xfId="3" applyNumberFormat="1" applyFont="1" applyFill="1" applyBorder="1" applyAlignment="1" applyProtection="1">
      <alignment horizontal="left" vertical="center"/>
    </xf>
    <xf numFmtId="4" fontId="30" fillId="23" borderId="9" xfId="3" applyNumberFormat="1" applyFont="1" applyFill="1" applyBorder="1" applyAlignment="1" applyProtection="1">
      <alignment horizontal="right" vertical="center"/>
    </xf>
    <xf numFmtId="9" fontId="30" fillId="23" borderId="9" xfId="2" applyFont="1" applyFill="1" applyBorder="1" applyAlignment="1" applyProtection="1">
      <alignment horizontal="right" vertical="center"/>
    </xf>
    <xf numFmtId="3" fontId="30" fillId="23" borderId="10" xfId="3" applyNumberFormat="1" applyFont="1" applyFill="1" applyBorder="1" applyAlignment="1" applyProtection="1">
      <alignment horizontal="right" vertical="center"/>
    </xf>
    <xf numFmtId="0" fontId="30" fillId="23" borderId="9" xfId="3" applyNumberFormat="1" applyFont="1" applyFill="1" applyBorder="1" applyAlignment="1" applyProtection="1">
      <alignment horizontal="left" vertical="center" wrapText="1"/>
    </xf>
    <xf numFmtId="0" fontId="40" fillId="23" borderId="9" xfId="3" applyNumberFormat="1" applyFont="1" applyFill="1" applyBorder="1" applyAlignment="1" applyProtection="1">
      <alignment horizontal="left" vertical="center" wrapText="1"/>
    </xf>
    <xf numFmtId="4" fontId="40" fillId="23" borderId="9" xfId="3" applyNumberFormat="1" applyFont="1" applyFill="1" applyBorder="1" applyAlignment="1" applyProtection="1">
      <alignment horizontal="right" vertical="center"/>
    </xf>
    <xf numFmtId="9" fontId="40" fillId="23" borderId="9" xfId="2" applyFont="1" applyFill="1" applyBorder="1" applyAlignment="1" applyProtection="1">
      <alignment horizontal="right" vertical="center"/>
    </xf>
    <xf numFmtId="0" fontId="33" fillId="21" borderId="87" xfId="3" applyNumberFormat="1" applyFont="1" applyFill="1" applyBorder="1" applyAlignment="1" applyProtection="1">
      <alignment horizontal="left" vertical="center"/>
    </xf>
    <xf numFmtId="0" fontId="32" fillId="21" borderId="2" xfId="3" applyNumberFormat="1" applyFont="1" applyFill="1" applyBorder="1" applyAlignment="1" applyProtection="1">
      <alignment horizontal="left" vertical="center"/>
    </xf>
    <xf numFmtId="0" fontId="36" fillId="21" borderId="2" xfId="3" applyNumberFormat="1" applyFont="1" applyFill="1" applyBorder="1" applyAlignment="1" applyProtection="1">
      <alignment horizontal="left" vertical="center"/>
    </xf>
    <xf numFmtId="0" fontId="36" fillId="21" borderId="3" xfId="3" applyNumberFormat="1" applyFont="1" applyFill="1" applyBorder="1" applyAlignment="1" applyProtection="1">
      <alignment horizontal="center" vertical="center" wrapText="1"/>
    </xf>
    <xf numFmtId="0" fontId="36" fillId="21" borderId="4" xfId="3" applyNumberFormat="1" applyFont="1" applyFill="1" applyBorder="1" applyAlignment="1" applyProtection="1">
      <alignment horizontal="center" vertical="center" wrapText="1"/>
    </xf>
    <xf numFmtId="0" fontId="36" fillId="21" borderId="4" xfId="3" applyNumberFormat="1" applyFont="1" applyFill="1" applyBorder="1" applyAlignment="1" applyProtection="1">
      <alignment horizontal="center" vertical="center"/>
    </xf>
    <xf numFmtId="0" fontId="36" fillId="21" borderId="5" xfId="3" applyNumberFormat="1" applyFont="1" applyFill="1" applyBorder="1" applyAlignment="1" applyProtection="1">
      <alignment horizontal="center" vertical="center"/>
    </xf>
    <xf numFmtId="0" fontId="36" fillId="21" borderId="6" xfId="3" applyNumberFormat="1" applyFont="1" applyFill="1" applyBorder="1" applyAlignment="1" applyProtection="1">
      <alignment horizontal="center" vertical="center"/>
    </xf>
    <xf numFmtId="0" fontId="36" fillId="21" borderId="7" xfId="3" applyNumberFormat="1" applyFont="1" applyFill="1" applyBorder="1" applyAlignment="1" applyProtection="1">
      <alignment horizontal="center" vertical="center"/>
    </xf>
    <xf numFmtId="0" fontId="41" fillId="21" borderId="3" xfId="3" applyNumberFormat="1" applyFont="1" applyFill="1" applyBorder="1" applyAlignment="1" applyProtection="1">
      <alignment horizontal="center" vertical="center" wrapText="1"/>
    </xf>
    <xf numFmtId="0" fontId="41" fillId="21" borderId="4" xfId="3" applyNumberFormat="1" applyFont="1" applyFill="1" applyBorder="1" applyAlignment="1" applyProtection="1">
      <alignment horizontal="center" vertical="center" wrapText="1"/>
    </xf>
    <xf numFmtId="0" fontId="41" fillId="21" borderId="6" xfId="3" applyNumberFormat="1" applyFont="1" applyFill="1" applyBorder="1" applyAlignment="1" applyProtection="1">
      <alignment horizontal="center" vertical="center" wrapText="1"/>
    </xf>
    <xf numFmtId="0" fontId="42" fillId="21" borderId="6" xfId="3" applyNumberFormat="1" applyFont="1" applyFill="1" applyBorder="1" applyAlignment="1" applyProtection="1">
      <alignment horizontal="center" vertical="center" wrapText="1"/>
    </xf>
    <xf numFmtId="0" fontId="41" fillId="21" borderId="7" xfId="3" applyNumberFormat="1" applyFont="1" applyFill="1" applyBorder="1" applyAlignment="1" applyProtection="1">
      <alignment horizontal="center" vertical="center" wrapText="1"/>
    </xf>
    <xf numFmtId="49" fontId="28" fillId="21" borderId="9" xfId="3" applyNumberFormat="1" applyFont="1" applyFill="1" applyBorder="1" applyAlignment="1" applyProtection="1">
      <alignment horizontal="center" vertical="center"/>
    </xf>
    <xf numFmtId="0" fontId="28" fillId="21" borderId="9" xfId="3" applyNumberFormat="1" applyFont="1" applyFill="1" applyBorder="1" applyAlignment="1" applyProtection="1">
      <alignment horizontal="left" vertical="center" wrapText="1"/>
    </xf>
    <xf numFmtId="0" fontId="24" fillId="22" borderId="11" xfId="3" applyNumberFormat="1" applyFont="1" applyFill="1" applyBorder="1" applyAlignment="1" applyProtection="1">
      <alignment horizontal="left" vertical="center" wrapText="1"/>
    </xf>
    <xf numFmtId="0" fontId="24" fillId="22" borderId="12" xfId="3" applyNumberFormat="1" applyFont="1" applyFill="1" applyBorder="1" applyAlignment="1" applyProtection="1">
      <alignment horizontal="left" vertical="center" wrapText="1"/>
    </xf>
    <xf numFmtId="0" fontId="24" fillId="22" borderId="42" xfId="3" applyNumberFormat="1" applyFont="1" applyFill="1" applyBorder="1" applyAlignment="1" applyProtection="1">
      <alignment horizontal="left" vertical="center" wrapText="1"/>
    </xf>
    <xf numFmtId="0" fontId="24" fillId="22" borderId="43" xfId="3" applyNumberFormat="1" applyFont="1" applyFill="1" applyBorder="1" applyAlignment="1" applyProtection="1">
      <alignment horizontal="left" vertical="center" wrapText="1"/>
    </xf>
    <xf numFmtId="0" fontId="25" fillId="22" borderId="51" xfId="3" applyNumberFormat="1" applyFont="1" applyFill="1" applyBorder="1" applyAlignment="1" applyProtection="1">
      <alignment horizontal="center" vertical="center" wrapText="1"/>
    </xf>
    <xf numFmtId="0" fontId="25" fillId="22" borderId="52" xfId="3" applyNumberFormat="1" applyFont="1" applyFill="1" applyBorder="1" applyAlignment="1" applyProtection="1">
      <alignment horizontal="center" vertical="center" wrapText="1"/>
    </xf>
    <xf numFmtId="0" fontId="25" fillId="22" borderId="53" xfId="3" applyNumberFormat="1" applyFont="1" applyFill="1" applyBorder="1" applyAlignment="1" applyProtection="1">
      <alignment horizontal="center" vertical="center" wrapText="1"/>
    </xf>
    <xf numFmtId="0" fontId="25" fillId="22" borderId="14" xfId="3" applyNumberFormat="1" applyFont="1" applyFill="1" applyBorder="1" applyAlignment="1" applyProtection="1">
      <alignment horizontal="center" vertical="center"/>
    </xf>
    <xf numFmtId="0" fontId="26" fillId="21" borderId="54" xfId="3" applyNumberFormat="1" applyFont="1" applyFill="1" applyBorder="1" applyAlignment="1" applyProtection="1">
      <alignment horizontal="center" vertical="center"/>
    </xf>
    <xf numFmtId="166" fontId="28" fillId="21" borderId="9" xfId="1" applyNumberFormat="1" applyFont="1" applyFill="1" applyBorder="1" applyAlignment="1" applyProtection="1">
      <alignment horizontal="right" vertical="center"/>
    </xf>
    <xf numFmtId="0" fontId="28" fillId="21" borderId="9" xfId="3" applyNumberFormat="1" applyFont="1" applyFill="1" applyBorder="1" applyAlignment="1" applyProtection="1">
      <alignment horizontal="right" vertical="center"/>
    </xf>
    <xf numFmtId="3" fontId="28" fillId="21" borderId="10" xfId="3" applyNumberFormat="1" applyFont="1" applyFill="1" applyBorder="1" applyAlignment="1" applyProtection="1">
      <alignment horizontal="right" vertical="center" wrapText="1"/>
    </xf>
    <xf numFmtId="166" fontId="26" fillId="21" borderId="25" xfId="1" applyNumberFormat="1" applyFont="1" applyFill="1" applyBorder="1" applyAlignment="1" applyProtection="1">
      <alignment horizontal="center" vertical="center"/>
    </xf>
    <xf numFmtId="0" fontId="37" fillId="21" borderId="6" xfId="3" applyNumberFormat="1" applyFont="1" applyFill="1" applyBorder="1" applyAlignment="1" applyProtection="1">
      <alignment horizontal="center" vertical="center" wrapText="1"/>
    </xf>
    <xf numFmtId="0" fontId="37" fillId="21" borderId="7" xfId="3" applyNumberFormat="1" applyFont="1" applyFill="1" applyBorder="1" applyAlignment="1" applyProtection="1">
      <alignment horizontal="center" vertical="center" wrapText="1"/>
    </xf>
    <xf numFmtId="0" fontId="28" fillId="21" borderId="73" xfId="3" applyNumberFormat="1" applyFont="1" applyFill="1" applyBorder="1" applyAlignment="1" applyProtection="1">
      <alignment vertical="center" wrapText="1"/>
    </xf>
    <xf numFmtId="0" fontId="28" fillId="21" borderId="74" xfId="3" applyNumberFormat="1" applyFont="1" applyFill="1" applyBorder="1" applyAlignment="1" applyProtection="1">
      <alignment vertical="center" wrapText="1"/>
    </xf>
    <xf numFmtId="3" fontId="28" fillId="0" borderId="9" xfId="3" applyNumberFormat="1" applyFont="1" applyFill="1" applyBorder="1" applyAlignment="1" applyProtection="1">
      <alignment horizontal="right" vertical="center"/>
    </xf>
    <xf numFmtId="0" fontId="21" fillId="0" borderId="2" xfId="3" applyNumberFormat="1" applyFont="1" applyFill="1" applyBorder="1" applyAlignment="1" applyProtection="1">
      <alignment wrapText="1"/>
      <protection locked="0"/>
    </xf>
    <xf numFmtId="165" fontId="36" fillId="21" borderId="4" xfId="3" applyNumberFormat="1" applyFont="1" applyFill="1" applyBorder="1" applyAlignment="1" applyProtection="1">
      <alignment horizontal="center" vertical="center" wrapText="1"/>
    </xf>
    <xf numFmtId="0" fontId="28" fillId="21" borderId="56" xfId="3" applyNumberFormat="1" applyFont="1" applyFill="1" applyBorder="1" applyAlignment="1" applyProtection="1">
      <alignment horizontal="center" vertical="center"/>
    </xf>
    <xf numFmtId="0" fontId="21" fillId="0" borderId="2" xfId="3" applyFont="1" applyFill="1"/>
    <xf numFmtId="0" fontId="22" fillId="21" borderId="2" xfId="3" applyNumberFormat="1" applyFont="1" applyFill="1" applyBorder="1" applyAlignment="1" applyProtection="1">
      <alignment horizontal="left" vertical="top"/>
    </xf>
    <xf numFmtId="0" fontId="33" fillId="21" borderId="90" xfId="0" applyNumberFormat="1" applyFont="1" applyFill="1" applyBorder="1" applyAlignment="1" applyProtection="1">
      <alignment horizontal="center" vertical="center" wrapText="1"/>
    </xf>
    <xf numFmtId="0" fontId="33" fillId="21" borderId="90" xfId="0" applyNumberFormat="1" applyFont="1" applyFill="1" applyBorder="1" applyAlignment="1" applyProtection="1">
      <alignment horizontal="center" vertical="center"/>
    </xf>
    <xf numFmtId="3" fontId="28" fillId="21" borderId="9" xfId="3" applyNumberFormat="1" applyFont="1" applyFill="1" applyBorder="1" applyAlignment="1" applyProtection="1">
      <alignment horizontal="right" vertical="center"/>
    </xf>
    <xf numFmtId="0" fontId="28" fillId="21" borderId="9" xfId="3" applyNumberFormat="1" applyFont="1" applyFill="1" applyBorder="1" applyAlignment="1" applyProtection="1">
      <alignment horizontal="left" vertical="center" wrapText="1"/>
    </xf>
    <xf numFmtId="0" fontId="36" fillId="21" borderId="4" xfId="3" applyNumberFormat="1" applyFont="1" applyFill="1" applyBorder="1" applyAlignment="1" applyProtection="1">
      <alignment horizontal="center" vertical="center" wrapText="1"/>
    </xf>
    <xf numFmtId="0" fontId="43" fillId="22" borderId="40" xfId="3" applyNumberFormat="1" applyFont="1" applyFill="1" applyBorder="1" applyAlignment="1" applyProtection="1">
      <alignment horizontal="right" vertical="center"/>
    </xf>
    <xf numFmtId="0" fontId="44" fillId="22" borderId="40" xfId="3" applyNumberFormat="1" applyFont="1" applyFill="1" applyBorder="1" applyAlignment="1" applyProtection="1">
      <alignment horizontal="right" vertical="center"/>
    </xf>
    <xf numFmtId="0" fontId="1" fillId="21" borderId="55" xfId="0" applyNumberFormat="1" applyFont="1" applyFill="1" applyBorder="1" applyAlignment="1" applyProtection="1">
      <alignment horizontal="center" vertical="center"/>
    </xf>
    <xf numFmtId="0" fontId="1" fillId="21" borderId="56" xfId="0" applyNumberFormat="1" applyFont="1" applyFill="1" applyBorder="1" applyAlignment="1" applyProtection="1">
      <alignment horizontal="center" vertical="center"/>
    </xf>
    <xf numFmtId="0" fontId="1" fillId="21" borderId="56" xfId="0" applyNumberFormat="1" applyFont="1" applyFill="1" applyBorder="1" applyAlignment="1" applyProtection="1">
      <alignment horizontal="left" vertical="center" wrapText="1"/>
    </xf>
    <xf numFmtId="0" fontId="1" fillId="23" borderId="56" xfId="0" applyNumberFormat="1" applyFont="1" applyFill="1" applyBorder="1" applyAlignment="1" applyProtection="1">
      <alignment horizontal="left" vertical="center" wrapText="1"/>
    </xf>
    <xf numFmtId="0" fontId="46" fillId="21" borderId="6" xfId="0" applyNumberFormat="1" applyFont="1" applyFill="1" applyBorder="1" applyAlignment="1" applyProtection="1">
      <alignment horizontal="left" vertical="center"/>
    </xf>
    <xf numFmtId="0" fontId="46" fillId="21" borderId="87" xfId="0" applyNumberFormat="1" applyFont="1" applyFill="1" applyBorder="1" applyAlignment="1" applyProtection="1">
      <alignment horizontal="left" vertical="center"/>
    </xf>
    <xf numFmtId="0" fontId="47" fillId="23" borderId="32" xfId="0" applyNumberFormat="1" applyFont="1" applyFill="1" applyBorder="1" applyAlignment="1" applyProtection="1">
      <alignment horizontal="left" vertical="center" wrapText="1"/>
    </xf>
    <xf numFmtId="0" fontId="21" fillId="2" borderId="2" xfId="0" applyNumberFormat="1" applyFont="1" applyFill="1" applyBorder="1" applyAlignment="1" applyProtection="1">
      <alignment wrapText="1"/>
      <protection locked="0"/>
    </xf>
    <xf numFmtId="0" fontId="28" fillId="15" borderId="2" xfId="0" applyNumberFormat="1" applyFont="1" applyFill="1" applyBorder="1" applyAlignment="1" applyProtection="1">
      <alignment horizontal="center" vertical="center"/>
    </xf>
    <xf numFmtId="0" fontId="38" fillId="2" borderId="2" xfId="0" applyNumberFormat="1" applyFont="1" applyFill="1" applyBorder="1" applyAlignment="1" applyProtection="1">
      <alignment wrapText="1"/>
      <protection locked="0"/>
    </xf>
    <xf numFmtId="0" fontId="28" fillId="15" borderId="96" xfId="0" applyNumberFormat="1" applyFont="1" applyFill="1" applyBorder="1" applyAlignment="1" applyProtection="1">
      <alignment horizontal="center" vertical="center"/>
    </xf>
    <xf numFmtId="0" fontId="28" fillId="16" borderId="90" xfId="0" applyNumberFormat="1" applyFont="1" applyFill="1" applyBorder="1" applyAlignment="1" applyProtection="1">
      <alignment horizontal="center" vertical="center"/>
    </xf>
    <xf numFmtId="0" fontId="28" fillId="17" borderId="90" xfId="0" applyNumberFormat="1" applyFont="1" applyFill="1" applyBorder="1" applyAlignment="1" applyProtection="1">
      <alignment horizontal="left" vertical="center" wrapText="1"/>
    </xf>
    <xf numFmtId="0" fontId="28" fillId="18" borderId="90" xfId="0" applyNumberFormat="1" applyFont="1" applyFill="1" applyBorder="1" applyAlignment="1" applyProtection="1">
      <alignment horizontal="left" vertical="center"/>
    </xf>
    <xf numFmtId="3" fontId="28" fillId="19" borderId="90" xfId="0" applyNumberFormat="1" applyFont="1" applyFill="1" applyBorder="1" applyAlignment="1" applyProtection="1">
      <alignment horizontal="right" vertical="center"/>
    </xf>
    <xf numFmtId="0" fontId="1" fillId="21" borderId="8" xfId="0" applyNumberFormat="1" applyFont="1" applyFill="1" applyBorder="1" applyAlignment="1" applyProtection="1">
      <alignment horizontal="center" vertical="center"/>
    </xf>
    <xf numFmtId="0" fontId="1" fillId="21" borderId="9" xfId="0" applyNumberFormat="1" applyFont="1" applyFill="1" applyBorder="1" applyAlignment="1" applyProtection="1">
      <alignment horizontal="center" vertical="center"/>
    </xf>
    <xf numFmtId="0" fontId="1" fillId="21" borderId="9" xfId="0" applyNumberFormat="1" applyFont="1" applyFill="1" applyBorder="1" applyAlignment="1" applyProtection="1">
      <alignment horizontal="left" vertical="center" wrapText="1"/>
    </xf>
    <xf numFmtId="0" fontId="1" fillId="21" borderId="9" xfId="0" applyNumberFormat="1" applyFont="1" applyFill="1" applyBorder="1" applyAlignment="1" applyProtection="1">
      <alignment horizontal="left" vertical="center"/>
    </xf>
    <xf numFmtId="0" fontId="36" fillId="10" borderId="90" xfId="0" applyNumberFormat="1" applyFont="1" applyFill="1" applyBorder="1" applyAlignment="1" applyProtection="1">
      <alignment horizontal="center" vertical="center"/>
    </xf>
    <xf numFmtId="0" fontId="36" fillId="11" borderId="90" xfId="0" applyNumberFormat="1" applyFont="1" applyFill="1" applyBorder="1" applyAlignment="1" applyProtection="1">
      <alignment horizontal="center" vertical="center"/>
    </xf>
    <xf numFmtId="0" fontId="36" fillId="12" borderId="90" xfId="0" applyNumberFormat="1" applyFont="1" applyFill="1" applyBorder="1" applyAlignment="1" applyProtection="1">
      <alignment horizontal="center" vertical="center" wrapText="1"/>
    </xf>
    <xf numFmtId="0" fontId="37" fillId="13" borderId="90" xfId="0" applyNumberFormat="1" applyFont="1" applyFill="1" applyBorder="1" applyAlignment="1" applyProtection="1">
      <alignment horizontal="center" vertical="center" wrapText="1"/>
    </xf>
    <xf numFmtId="0" fontId="36" fillId="14" borderId="90" xfId="0" applyNumberFormat="1" applyFont="1" applyFill="1" applyBorder="1" applyAlignment="1" applyProtection="1">
      <alignment horizontal="center" vertical="center" wrapText="1"/>
    </xf>
    <xf numFmtId="0" fontId="28" fillId="15" borderId="90" xfId="0" applyNumberFormat="1" applyFont="1" applyFill="1" applyBorder="1" applyAlignment="1" applyProtection="1">
      <alignment horizontal="center" vertical="center"/>
    </xf>
    <xf numFmtId="0" fontId="1" fillId="21" borderId="90" xfId="0" applyNumberFormat="1" applyFont="1" applyFill="1" applyBorder="1" applyAlignment="1" applyProtection="1">
      <alignment horizontal="center" vertical="center"/>
    </xf>
    <xf numFmtId="0" fontId="1" fillId="21" borderId="90" xfId="0" applyNumberFormat="1" applyFont="1" applyFill="1" applyBorder="1" applyAlignment="1" applyProtection="1">
      <alignment horizontal="left" vertical="center" wrapText="1"/>
    </xf>
    <xf numFmtId="0" fontId="1" fillId="21" borderId="90" xfId="0" applyNumberFormat="1" applyFont="1" applyFill="1" applyBorder="1" applyAlignment="1" applyProtection="1">
      <alignment horizontal="left" vertical="center"/>
    </xf>
    <xf numFmtId="0" fontId="33" fillId="21" borderId="90" xfId="0" applyNumberFormat="1" applyFont="1" applyFill="1" applyBorder="1" applyAlignment="1" applyProtection="1">
      <alignment horizontal="left" vertical="center"/>
    </xf>
    <xf numFmtId="0" fontId="31" fillId="20" borderId="90" xfId="0" applyNumberFormat="1" applyFont="1" applyFill="1" applyBorder="1" applyAlignment="1" applyProtection="1">
      <alignment horizontal="center" vertical="center" wrapText="1"/>
    </xf>
    <xf numFmtId="0" fontId="42" fillId="21" borderId="3" xfId="3" applyNumberFormat="1" applyFont="1" applyFill="1" applyBorder="1" applyAlignment="1" applyProtection="1">
      <alignment horizontal="center" vertical="center" wrapText="1"/>
    </xf>
    <xf numFmtId="0" fontId="42" fillId="21" borderId="4" xfId="3" applyNumberFormat="1" applyFont="1" applyFill="1" applyBorder="1" applyAlignment="1" applyProtection="1">
      <alignment horizontal="center" vertical="center" wrapText="1"/>
    </xf>
    <xf numFmtId="3" fontId="28" fillId="21" borderId="9" xfId="3" applyNumberFormat="1" applyFont="1" applyFill="1" applyBorder="1" applyAlignment="1" applyProtection="1">
      <alignment horizontal="right" vertical="center"/>
    </xf>
    <xf numFmtId="0" fontId="28" fillId="23" borderId="8" xfId="3" applyNumberFormat="1" applyFont="1" applyFill="1" applyBorder="1" applyAlignment="1" applyProtection="1">
      <alignment horizontal="center" vertical="center"/>
    </xf>
    <xf numFmtId="4" fontId="48" fillId="23" borderId="9" xfId="3" applyNumberFormat="1" applyFont="1" applyFill="1" applyBorder="1" applyAlignment="1" applyProtection="1">
      <alignment horizontal="right" vertical="center"/>
    </xf>
    <xf numFmtId="0" fontId="28" fillId="23" borderId="103" xfId="3" applyNumberFormat="1" applyFont="1" applyFill="1" applyBorder="1" applyAlignment="1" applyProtection="1">
      <alignment horizontal="center" vertical="center"/>
    </xf>
    <xf numFmtId="0" fontId="30" fillId="23" borderId="104" xfId="3" applyNumberFormat="1" applyFont="1" applyFill="1" applyBorder="1" applyAlignment="1" applyProtection="1">
      <alignment horizontal="left" vertical="center" wrapText="1"/>
    </xf>
    <xf numFmtId="0" fontId="28" fillId="23" borderId="105" xfId="3" applyNumberFormat="1" applyFont="1" applyFill="1" applyBorder="1" applyAlignment="1" applyProtection="1">
      <alignment horizontal="center" vertical="center"/>
    </xf>
    <xf numFmtId="0" fontId="28" fillId="23" borderId="106" xfId="3" applyNumberFormat="1" applyFont="1" applyFill="1" applyBorder="1" applyAlignment="1" applyProtection="1">
      <alignment horizontal="left" vertical="center" wrapText="1"/>
    </xf>
    <xf numFmtId="0" fontId="28" fillId="23" borderId="90" xfId="3" applyNumberFormat="1" applyFont="1" applyFill="1" applyBorder="1" applyAlignment="1" applyProtection="1">
      <alignment horizontal="left" vertical="center" wrapText="1"/>
    </xf>
    <xf numFmtId="0" fontId="1" fillId="23" borderId="90" xfId="0" applyNumberFormat="1" applyFont="1" applyFill="1" applyBorder="1" applyAlignment="1" applyProtection="1">
      <alignment horizontal="left" vertical="center" wrapText="1"/>
    </xf>
    <xf numFmtId="0" fontId="26" fillId="21" borderId="2" xfId="3" applyNumberFormat="1" applyFont="1" applyFill="1" applyBorder="1" applyAlignment="1" applyProtection="1">
      <alignment horizontal="center" vertical="center" wrapText="1"/>
    </xf>
    <xf numFmtId="0" fontId="26" fillId="21" borderId="107" xfId="3" applyNumberFormat="1" applyFont="1" applyFill="1" applyBorder="1" applyAlignment="1" applyProtection="1">
      <alignment horizontal="center" vertical="center"/>
    </xf>
    <xf numFmtId="0" fontId="26" fillId="21" borderId="108" xfId="3" applyNumberFormat="1" applyFont="1" applyFill="1" applyBorder="1" applyAlignment="1" applyProtection="1">
      <alignment horizontal="center" vertical="center"/>
    </xf>
    <xf numFmtId="0" fontId="26" fillId="21" borderId="107" xfId="3" applyNumberFormat="1" applyFont="1" applyFill="1" applyBorder="1" applyAlignment="1" applyProtection="1">
      <alignment horizontal="center" vertical="center" wrapText="1"/>
    </xf>
    <xf numFmtId="1" fontId="26" fillId="21" borderId="108" xfId="3" applyNumberFormat="1" applyFont="1" applyFill="1" applyBorder="1" applyAlignment="1" applyProtection="1">
      <alignment horizontal="center" vertical="center"/>
    </xf>
    <xf numFmtId="3" fontId="26" fillId="21" borderId="107" xfId="3" applyNumberFormat="1" applyFont="1" applyFill="1" applyBorder="1" applyAlignment="1" applyProtection="1">
      <alignment horizontal="center" vertical="center"/>
    </xf>
    <xf numFmtId="0" fontId="7" fillId="21" borderId="109" xfId="3" applyNumberFormat="1" applyFont="1" applyFill="1" applyBorder="1" applyAlignment="1" applyProtection="1">
      <alignment horizontal="center" vertical="center" wrapText="1"/>
    </xf>
    <xf numFmtId="0" fontId="7" fillId="21" borderId="74" xfId="3" applyNumberFormat="1" applyFont="1" applyFill="1" applyBorder="1" applyAlignment="1" applyProtection="1">
      <alignment horizontal="center" vertical="center"/>
    </xf>
    <xf numFmtId="0" fontId="8" fillId="21" borderId="2" xfId="3" applyNumberFormat="1" applyFont="1" applyFill="1" applyBorder="1" applyAlignment="1" applyProtection="1">
      <alignment horizontal="center" vertical="center" wrapText="1"/>
    </xf>
    <xf numFmtId="0" fontId="16" fillId="21" borderId="2" xfId="3" applyNumberFormat="1" applyFont="1" applyFill="1" applyBorder="1" applyAlignment="1" applyProtection="1">
      <alignment vertical="center" wrapText="1"/>
    </xf>
    <xf numFmtId="0" fontId="16" fillId="21" borderId="108" xfId="3" applyNumberFormat="1" applyFont="1" applyFill="1" applyBorder="1" applyAlignment="1" applyProtection="1">
      <alignment horizontal="left" vertical="center" wrapText="1"/>
    </xf>
    <xf numFmtId="0" fontId="16" fillId="21" borderId="30" xfId="3" applyNumberFormat="1" applyFont="1" applyFill="1" applyBorder="1" applyAlignment="1" applyProtection="1">
      <alignment horizontal="center" vertical="center"/>
    </xf>
    <xf numFmtId="0" fontId="16" fillId="21" borderId="108" xfId="3" applyNumberFormat="1" applyFont="1" applyFill="1" applyBorder="1" applyAlignment="1" applyProtection="1">
      <alignment vertical="center" wrapText="1"/>
    </xf>
    <xf numFmtId="0" fontId="16" fillId="21" borderId="30" xfId="3" applyNumberFormat="1" applyFont="1" applyFill="1" applyBorder="1" applyAlignment="1" applyProtection="1">
      <alignment vertical="center" wrapText="1"/>
    </xf>
    <xf numFmtId="0" fontId="7" fillId="21" borderId="112" xfId="3" applyNumberFormat="1" applyFont="1" applyFill="1" applyBorder="1" applyAlignment="1" applyProtection="1">
      <alignment horizontal="center" vertical="center" wrapText="1"/>
    </xf>
    <xf numFmtId="0" fontId="7" fillId="21" borderId="113" xfId="3" applyNumberFormat="1" applyFont="1" applyFill="1" applyBorder="1" applyAlignment="1" applyProtection="1">
      <alignment horizontal="center" vertical="center"/>
    </xf>
    <xf numFmtId="0" fontId="17" fillId="21" borderId="116" xfId="3" applyFont="1" applyFill="1" applyBorder="1" applyAlignment="1" applyProtection="1">
      <alignment horizontal="center"/>
      <protection locked="0"/>
    </xf>
    <xf numFmtId="9" fontId="16" fillId="21" borderId="117" xfId="2" applyFont="1" applyFill="1" applyBorder="1" applyAlignment="1" applyProtection="1">
      <alignment horizontal="right" vertical="center"/>
    </xf>
    <xf numFmtId="0" fontId="17" fillId="21" borderId="118" xfId="3" applyFont="1" applyFill="1" applyBorder="1" applyAlignment="1" applyProtection="1">
      <alignment horizontal="center"/>
      <protection locked="0"/>
    </xf>
    <xf numFmtId="0" fontId="20" fillId="21" borderId="119" xfId="3" applyNumberFormat="1" applyFont="1" applyFill="1" applyBorder="1" applyAlignment="1" applyProtection="1">
      <alignment horizontal="center" vertical="center"/>
    </xf>
    <xf numFmtId="0" fontId="20" fillId="21" borderId="118" xfId="3" applyNumberFormat="1" applyFont="1" applyFill="1" applyBorder="1" applyAlignment="1" applyProtection="1">
      <alignment horizontal="center" vertical="center"/>
    </xf>
    <xf numFmtId="0" fontId="16" fillId="21" borderId="120" xfId="3" applyNumberFormat="1" applyFont="1" applyFill="1" applyBorder="1" applyAlignment="1" applyProtection="1">
      <alignment horizontal="center" vertical="center"/>
    </xf>
    <xf numFmtId="0" fontId="16" fillId="21" borderId="118" xfId="3" applyNumberFormat="1" applyFont="1" applyFill="1" applyBorder="1" applyAlignment="1" applyProtection="1">
      <alignment horizontal="center" vertical="center"/>
    </xf>
    <xf numFmtId="0" fontId="20" fillId="21" borderId="121" xfId="3" applyNumberFormat="1" applyFont="1" applyFill="1" applyBorder="1" applyAlignment="1" applyProtection="1">
      <alignment horizontal="center" vertical="center"/>
    </xf>
    <xf numFmtId="0" fontId="16" fillId="21" borderId="122" xfId="3" applyNumberFormat="1" applyFont="1" applyFill="1" applyBorder="1" applyAlignment="1" applyProtection="1">
      <alignment horizontal="left" vertical="center" wrapText="1"/>
    </xf>
    <xf numFmtId="0" fontId="16" fillId="21" borderId="123" xfId="3" applyNumberFormat="1" applyFont="1" applyFill="1" applyBorder="1" applyAlignment="1" applyProtection="1">
      <alignment horizontal="center" vertical="center"/>
    </xf>
    <xf numFmtId="0" fontId="16" fillId="21" borderId="123" xfId="3" applyNumberFormat="1" applyFont="1" applyFill="1" applyBorder="1" applyAlignment="1" applyProtection="1">
      <alignment horizontal="left" vertical="center"/>
    </xf>
    <xf numFmtId="3" fontId="16" fillId="21" borderId="123" xfId="3" applyNumberFormat="1" applyFont="1" applyFill="1" applyBorder="1" applyAlignment="1" applyProtection="1">
      <alignment horizontal="right" vertical="center" wrapText="1"/>
    </xf>
    <xf numFmtId="9" fontId="16" fillId="21" borderId="124" xfId="2" applyFont="1" applyFill="1" applyBorder="1" applyAlignment="1" applyProtection="1">
      <alignment horizontal="right" vertical="center"/>
    </xf>
    <xf numFmtId="3" fontId="49" fillId="25" borderId="56" xfId="3" applyNumberFormat="1" applyFont="1" applyFill="1" applyBorder="1" applyAlignment="1" applyProtection="1">
      <alignment horizontal="right" vertical="center"/>
    </xf>
    <xf numFmtId="0" fontId="52" fillId="0" borderId="2" xfId="3" applyFont="1" applyFill="1"/>
    <xf numFmtId="3" fontId="49" fillId="0" borderId="56" xfId="3" applyNumberFormat="1" applyFont="1" applyFill="1" applyBorder="1" applyAlignment="1" applyProtection="1">
      <alignment horizontal="right" vertical="center"/>
    </xf>
    <xf numFmtId="0" fontId="53" fillId="0" borderId="2" xfId="3" applyNumberFormat="1" applyFont="1" applyFill="1" applyBorder="1" applyAlignment="1" applyProtection="1">
      <alignment horizontal="center" vertical="center" wrapText="1"/>
    </xf>
    <xf numFmtId="1" fontId="53" fillId="0" borderId="2" xfId="3" applyNumberFormat="1" applyFont="1" applyFill="1" applyBorder="1" applyAlignment="1" applyProtection="1">
      <alignment horizontal="center" vertical="center"/>
    </xf>
    <xf numFmtId="3" fontId="54" fillId="26" borderId="72" xfId="3" applyNumberFormat="1" applyFont="1" applyFill="1" applyBorder="1" applyAlignment="1" applyProtection="1">
      <alignment horizontal="right" vertical="center"/>
    </xf>
    <xf numFmtId="0" fontId="54" fillId="26" borderId="72" xfId="3" applyNumberFormat="1" applyFont="1" applyFill="1" applyBorder="1" applyAlignment="1" applyProtection="1">
      <alignment horizontal="right" vertical="center"/>
    </xf>
    <xf numFmtId="3" fontId="28" fillId="21" borderId="9" xfId="3" applyNumberFormat="1" applyFont="1" applyFill="1" applyBorder="1" applyAlignment="1" applyProtection="1">
      <alignment horizontal="right" vertical="center"/>
    </xf>
    <xf numFmtId="1" fontId="28" fillId="21" borderId="9" xfId="2" applyNumberFormat="1" applyFont="1" applyFill="1" applyBorder="1" applyAlignment="1" applyProtection="1">
      <alignment horizontal="right" vertical="center"/>
    </xf>
    <xf numFmtId="0" fontId="26" fillId="21" borderId="108" xfId="3" applyNumberFormat="1" applyFont="1" applyFill="1" applyBorder="1" applyAlignment="1" applyProtection="1">
      <alignment horizontal="right" vertical="center"/>
    </xf>
    <xf numFmtId="9" fontId="29" fillId="23" borderId="33" xfId="3" applyNumberFormat="1" applyFont="1" applyFill="1" applyBorder="1" applyAlignment="1" applyProtection="1">
      <alignment horizontal="right" vertical="center"/>
    </xf>
    <xf numFmtId="9" fontId="29" fillId="23" borderId="10" xfId="3" applyNumberFormat="1" applyFont="1" applyFill="1" applyBorder="1" applyAlignment="1" applyProtection="1">
      <alignment horizontal="right" vertical="center"/>
    </xf>
    <xf numFmtId="3" fontId="28" fillId="21" borderId="9" xfId="3" applyNumberFormat="1" applyFont="1" applyFill="1" applyBorder="1" applyAlignment="1" applyProtection="1">
      <alignment horizontal="right" vertical="center"/>
    </xf>
    <xf numFmtId="0" fontId="26" fillId="21" borderId="107" xfId="3" applyNumberFormat="1" applyFont="1" applyFill="1" applyBorder="1" applyAlignment="1" applyProtection="1">
      <alignment horizontal="right" vertical="center"/>
    </xf>
    <xf numFmtId="1" fontId="26" fillId="21" borderId="30" xfId="3" applyNumberFormat="1" applyFont="1" applyFill="1" applyBorder="1" applyAlignment="1" applyProtection="1">
      <alignment horizontal="right" vertical="center"/>
    </xf>
    <xf numFmtId="3" fontId="28" fillId="21" borderId="9" xfId="3" applyNumberFormat="1" applyFont="1" applyFill="1" applyBorder="1" applyAlignment="1" applyProtection="1">
      <alignment horizontal="right" vertical="center"/>
    </xf>
    <xf numFmtId="166" fontId="26" fillId="21" borderId="108" xfId="1" applyNumberFormat="1" applyFont="1" applyFill="1" applyBorder="1" applyAlignment="1" applyProtection="1">
      <alignment horizontal="right" vertical="center"/>
    </xf>
    <xf numFmtId="165" fontId="36" fillId="21" borderId="125" xfId="3" applyNumberFormat="1" applyFont="1" applyFill="1" applyBorder="1" applyAlignment="1" applyProtection="1">
      <alignment horizontal="center" vertical="center" wrapText="1"/>
    </xf>
    <xf numFmtId="0" fontId="36" fillId="0" borderId="90" xfId="3" applyNumberFormat="1" applyFont="1" applyFill="1" applyBorder="1" applyAlignment="1" applyProtection="1">
      <alignment horizontal="center" vertical="center" wrapText="1"/>
    </xf>
    <xf numFmtId="3" fontId="28" fillId="21" borderId="9" xfId="3" applyNumberFormat="1" applyFont="1" applyFill="1" applyBorder="1" applyAlignment="1" applyProtection="1">
      <alignment horizontal="right" vertical="center"/>
    </xf>
    <xf numFmtId="0" fontId="23" fillId="21" borderId="2" xfId="3" applyNumberFormat="1" applyFont="1" applyFill="1" applyBorder="1" applyAlignment="1" applyProtection="1">
      <alignment horizontal="center" vertical="top"/>
    </xf>
    <xf numFmtId="0" fontId="39" fillId="21" borderId="2" xfId="3" applyNumberFormat="1" applyFont="1" applyFill="1" applyBorder="1" applyAlignment="1" applyProtection="1">
      <alignment horizontal="left" vertical="center"/>
    </xf>
    <xf numFmtId="0" fontId="24" fillId="21" borderId="2" xfId="3" applyNumberFormat="1" applyFont="1" applyFill="1" applyBorder="1" applyAlignment="1" applyProtection="1">
      <alignment horizontal="right" vertical="center"/>
    </xf>
    <xf numFmtId="0" fontId="24" fillId="22" borderId="11" xfId="3" applyNumberFormat="1" applyFont="1" applyFill="1" applyBorder="1" applyAlignment="1" applyProtection="1">
      <alignment horizontal="center" vertical="center"/>
    </xf>
    <xf numFmtId="0" fontId="24" fillId="22" borderId="12" xfId="3" applyNumberFormat="1" applyFont="1" applyFill="1" applyBorder="1" applyAlignment="1" applyProtection="1">
      <alignment horizontal="left" vertical="center"/>
    </xf>
    <xf numFmtId="0" fontId="24" fillId="22" borderId="12" xfId="3" applyNumberFormat="1" applyFont="1" applyFill="1" applyBorder="1" applyAlignment="1" applyProtection="1">
      <alignment horizontal="center" vertical="center"/>
    </xf>
    <xf numFmtId="0" fontId="24" fillId="22" borderId="13" xfId="3" applyNumberFormat="1" applyFont="1" applyFill="1" applyBorder="1" applyAlignment="1" applyProtection="1">
      <alignment horizontal="left" vertical="center"/>
    </xf>
    <xf numFmtId="0" fontId="26" fillId="21" borderId="23" xfId="3" applyNumberFormat="1" applyFont="1" applyFill="1" applyBorder="1" applyAlignment="1" applyProtection="1">
      <alignment horizontal="center" vertical="center"/>
    </xf>
    <xf numFmtId="0" fontId="27" fillId="21" borderId="28" xfId="3" applyNumberFormat="1" applyFont="1" applyFill="1" applyBorder="1" applyAlignment="1" applyProtection="1">
      <alignment horizontal="center" vertical="center"/>
    </xf>
    <xf numFmtId="0" fontId="47" fillId="21" borderId="31" xfId="0" applyNumberFormat="1" applyFont="1" applyFill="1" applyBorder="1" applyAlignment="1" applyProtection="1">
      <alignment horizontal="center" vertical="center"/>
    </xf>
    <xf numFmtId="0" fontId="23" fillId="22" borderId="14" xfId="3" applyNumberFormat="1" applyFont="1" applyFill="1" applyBorder="1" applyAlignment="1" applyProtection="1">
      <alignment horizontal="center" vertical="center"/>
    </xf>
    <xf numFmtId="0" fontId="24" fillId="22" borderId="10" xfId="3" applyNumberFormat="1" applyFont="1" applyFill="1" applyBorder="1" applyAlignment="1" applyProtection="1">
      <alignment horizontal="center" vertical="center"/>
    </xf>
    <xf numFmtId="0" fontId="25" fillId="22" borderId="15" xfId="3" applyNumberFormat="1" applyFont="1" applyFill="1" applyBorder="1" applyAlignment="1" applyProtection="1">
      <alignment horizontal="center" vertical="center"/>
    </xf>
    <xf numFmtId="0" fontId="25" fillId="22" borderId="15" xfId="3" applyNumberFormat="1" applyFont="1" applyFill="1" applyBorder="1" applyAlignment="1" applyProtection="1">
      <alignment horizontal="center" vertical="center" wrapText="1"/>
    </xf>
    <xf numFmtId="0" fontId="25" fillId="22" borderId="6" xfId="3" applyNumberFormat="1" applyFont="1" applyFill="1" applyBorder="1" applyAlignment="1" applyProtection="1">
      <alignment horizontal="center" vertical="center" wrapText="1"/>
    </xf>
    <xf numFmtId="0" fontId="25" fillId="22" borderId="10" xfId="3" applyNumberFormat="1" applyFont="1" applyFill="1" applyBorder="1" applyAlignment="1" applyProtection="1">
      <alignment horizontal="center" vertical="center" wrapText="1"/>
    </xf>
    <xf numFmtId="0" fontId="28" fillId="23" borderId="8" xfId="3" applyNumberFormat="1" applyFont="1" applyFill="1" applyBorder="1" applyAlignment="1" applyProtection="1">
      <alignment horizontal="center" vertical="center"/>
    </xf>
    <xf numFmtId="0" fontId="28" fillId="21" borderId="31" xfId="3" applyNumberFormat="1" applyFont="1" applyFill="1" applyBorder="1" applyAlignment="1" applyProtection="1">
      <alignment horizontal="center" vertical="center"/>
    </xf>
    <xf numFmtId="0" fontId="26" fillId="21" borderId="34" xfId="3" applyNumberFormat="1" applyFont="1" applyFill="1" applyBorder="1" applyAlignment="1" applyProtection="1">
      <alignment horizontal="center" vertical="center"/>
    </xf>
    <xf numFmtId="0" fontId="28" fillId="22" borderId="39" xfId="3" applyNumberFormat="1" applyFont="1" applyFill="1" applyBorder="1" applyAlignment="1" applyProtection="1">
      <alignment horizontal="left" vertical="top"/>
    </xf>
    <xf numFmtId="0" fontId="33" fillId="21" borderId="87" xfId="3" applyNumberFormat="1" applyFont="1" applyFill="1" applyBorder="1" applyAlignment="1" applyProtection="1">
      <alignment horizontal="center" vertical="center" wrapText="1"/>
    </xf>
    <xf numFmtId="0" fontId="33" fillId="21" borderId="43" xfId="3" applyNumberFormat="1" applyFont="1" applyFill="1" applyBorder="1" applyAlignment="1" applyProtection="1">
      <alignment horizontal="center" vertical="center" wrapText="1"/>
    </xf>
    <xf numFmtId="0" fontId="33" fillId="21" borderId="88" xfId="3" applyNumberFormat="1" applyFont="1" applyFill="1" applyBorder="1" applyAlignment="1" applyProtection="1">
      <alignment horizontal="center" vertical="center" wrapText="1"/>
    </xf>
    <xf numFmtId="0" fontId="32" fillId="21" borderId="87" xfId="3" applyNumberFormat="1" applyFont="1" applyFill="1" applyBorder="1" applyAlignment="1" applyProtection="1">
      <alignment horizontal="center" vertical="center" wrapText="1"/>
    </xf>
    <xf numFmtId="0" fontId="32" fillId="21" borderId="43" xfId="3" applyNumberFormat="1" applyFont="1" applyFill="1" applyBorder="1" applyAlignment="1" applyProtection="1">
      <alignment horizontal="center" vertical="center" wrapText="1"/>
    </xf>
    <xf numFmtId="0" fontId="32" fillId="21" borderId="88" xfId="3" applyNumberFormat="1" applyFont="1" applyFill="1" applyBorder="1" applyAlignment="1" applyProtection="1">
      <alignment horizontal="center" vertical="center" wrapText="1"/>
    </xf>
    <xf numFmtId="0" fontId="33" fillId="21" borderId="79" xfId="3" applyNumberFormat="1" applyFont="1" applyFill="1" applyBorder="1" applyAlignment="1" applyProtection="1">
      <alignment horizontal="center" vertical="center" wrapText="1"/>
    </xf>
    <xf numFmtId="0" fontId="33" fillId="21" borderId="80" xfId="3" applyNumberFormat="1" applyFont="1" applyFill="1" applyBorder="1" applyAlignment="1" applyProtection="1">
      <alignment horizontal="center" vertical="center" wrapText="1"/>
    </xf>
    <xf numFmtId="0" fontId="33" fillId="21" borderId="81" xfId="3" applyNumberFormat="1" applyFont="1" applyFill="1" applyBorder="1" applyAlignment="1" applyProtection="1">
      <alignment horizontal="center" vertical="center" wrapText="1"/>
    </xf>
    <xf numFmtId="0" fontId="33" fillId="21" borderId="84" xfId="3" applyNumberFormat="1" applyFont="1" applyFill="1" applyBorder="1" applyAlignment="1" applyProtection="1">
      <alignment horizontal="center" vertical="center" wrapText="1"/>
    </xf>
    <xf numFmtId="0" fontId="33" fillId="21" borderId="85" xfId="3" applyNumberFormat="1" applyFont="1" applyFill="1" applyBorder="1" applyAlignment="1" applyProtection="1">
      <alignment horizontal="center" vertical="center" wrapText="1"/>
    </xf>
    <xf numFmtId="0" fontId="33" fillId="21" borderId="86" xfId="3" applyNumberFormat="1" applyFont="1" applyFill="1" applyBorder="1" applyAlignment="1" applyProtection="1">
      <alignment horizontal="center" vertical="center" wrapText="1"/>
    </xf>
    <xf numFmtId="0" fontId="22" fillId="21" borderId="2" xfId="3" applyNumberFormat="1" applyFont="1" applyFill="1" applyBorder="1" applyAlignment="1" applyProtection="1">
      <alignment horizontal="left" vertical="top"/>
    </xf>
    <xf numFmtId="0" fontId="31" fillId="21" borderId="6" xfId="3" applyNumberFormat="1" applyFont="1" applyFill="1" applyBorder="1" applyAlignment="1" applyProtection="1">
      <alignment horizontal="center" vertical="center"/>
    </xf>
    <xf numFmtId="0" fontId="32" fillId="21" borderId="6" xfId="3" applyNumberFormat="1" applyFont="1" applyFill="1" applyBorder="1" applyAlignment="1" applyProtection="1">
      <alignment horizontal="left" vertical="center"/>
    </xf>
    <xf numFmtId="0" fontId="34" fillId="3" borderId="1" xfId="0" applyNumberFormat="1" applyFont="1" applyFill="1" applyBorder="1" applyAlignment="1" applyProtection="1">
      <alignment horizontal="left" vertical="top"/>
    </xf>
    <xf numFmtId="0" fontId="36" fillId="6" borderId="90" xfId="0" applyNumberFormat="1" applyFont="1" applyFill="1" applyBorder="1" applyAlignment="1" applyProtection="1">
      <alignment horizontal="center" vertical="center" wrapText="1"/>
    </xf>
    <xf numFmtId="0" fontId="36" fillId="7" borderId="90" xfId="0" applyNumberFormat="1" applyFont="1" applyFill="1" applyBorder="1" applyAlignment="1" applyProtection="1">
      <alignment horizontal="center" vertical="center" wrapText="1"/>
    </xf>
    <xf numFmtId="0" fontId="36" fillId="8" borderId="90" xfId="0" applyNumberFormat="1" applyFont="1" applyFill="1" applyBorder="1" applyAlignment="1" applyProtection="1">
      <alignment horizontal="center" vertical="center"/>
    </xf>
    <xf numFmtId="0" fontId="31" fillId="20" borderId="97" xfId="0" applyNumberFormat="1" applyFont="1" applyFill="1" applyBorder="1" applyAlignment="1" applyProtection="1">
      <alignment horizontal="center" vertical="center"/>
    </xf>
    <xf numFmtId="0" fontId="31" fillId="20" borderId="98" xfId="0" applyNumberFormat="1" applyFont="1" applyFill="1" applyBorder="1" applyAlignment="1" applyProtection="1">
      <alignment horizontal="center" vertical="center"/>
    </xf>
    <xf numFmtId="0" fontId="31" fillId="20" borderId="99" xfId="0" applyNumberFormat="1" applyFont="1" applyFill="1" applyBorder="1" applyAlignment="1" applyProtection="1">
      <alignment horizontal="center" vertical="center"/>
    </xf>
    <xf numFmtId="0" fontId="31" fillId="20" borderId="100" xfId="0" applyNumberFormat="1" applyFont="1" applyFill="1" applyBorder="1" applyAlignment="1" applyProtection="1">
      <alignment horizontal="center" vertical="center"/>
    </xf>
    <xf numFmtId="0" fontId="31" fillId="20" borderId="101" xfId="0" applyNumberFormat="1" applyFont="1" applyFill="1" applyBorder="1" applyAlignment="1" applyProtection="1">
      <alignment horizontal="center" vertical="center"/>
    </xf>
    <xf numFmtId="0" fontId="31" fillId="20" borderId="102" xfId="0" applyNumberFormat="1" applyFont="1" applyFill="1" applyBorder="1" applyAlignment="1" applyProtection="1">
      <alignment horizontal="center" vertical="center"/>
    </xf>
    <xf numFmtId="0" fontId="35" fillId="4" borderId="2" xfId="0" applyNumberFormat="1" applyFont="1" applyFill="1" applyBorder="1" applyAlignment="1" applyProtection="1">
      <alignment horizontal="center" vertical="top"/>
    </xf>
    <xf numFmtId="0" fontId="39" fillId="5" borderId="1" xfId="0" applyNumberFormat="1" applyFont="1" applyFill="1" applyBorder="1" applyAlignment="1" applyProtection="1">
      <alignment horizontal="left" vertical="center"/>
    </xf>
    <xf numFmtId="0" fontId="36" fillId="9" borderId="90" xfId="0" applyNumberFormat="1" applyFont="1" applyFill="1" applyBorder="1" applyAlignment="1" applyProtection="1">
      <alignment horizontal="center" vertical="center"/>
    </xf>
    <xf numFmtId="0" fontId="31" fillId="20" borderId="6" xfId="0" applyNumberFormat="1" applyFont="1" applyFill="1" applyBorder="1" applyAlignment="1" applyProtection="1">
      <alignment horizontal="center" vertical="center"/>
    </xf>
    <xf numFmtId="0" fontId="33" fillId="21" borderId="6" xfId="0" applyNumberFormat="1" applyFont="1" applyFill="1" applyBorder="1" applyAlignment="1" applyProtection="1">
      <alignment horizontal="center" vertical="center"/>
    </xf>
    <xf numFmtId="0" fontId="31" fillId="20" borderId="6" xfId="0" applyNumberFormat="1" applyFont="1" applyFill="1" applyBorder="1" applyAlignment="1" applyProtection="1">
      <alignment horizontal="center" vertical="center" wrapText="1"/>
    </xf>
    <xf numFmtId="0" fontId="33" fillId="21" borderId="6" xfId="3" applyNumberFormat="1" applyFont="1" applyFill="1" applyBorder="1" applyAlignment="1" applyProtection="1">
      <alignment horizontal="center" vertical="center"/>
    </xf>
    <xf numFmtId="0" fontId="33" fillId="21" borderId="6" xfId="3" applyNumberFormat="1" applyFont="1" applyFill="1" applyBorder="1" applyAlignment="1" applyProtection="1">
      <alignment horizontal="left" vertical="center"/>
    </xf>
    <xf numFmtId="3" fontId="28" fillId="21" borderId="9" xfId="3" applyNumberFormat="1" applyFont="1" applyFill="1" applyBorder="1" applyAlignment="1" applyProtection="1">
      <alignment horizontal="right" vertical="center"/>
    </xf>
    <xf numFmtId="0" fontId="35" fillId="21" borderId="2" xfId="3" applyNumberFormat="1" applyFont="1" applyFill="1" applyBorder="1" applyAlignment="1" applyProtection="1">
      <alignment horizontal="center" vertical="top"/>
    </xf>
    <xf numFmtId="0" fontId="34" fillId="21" borderId="2" xfId="3" applyNumberFormat="1" applyFont="1" applyFill="1" applyBorder="1" applyAlignment="1" applyProtection="1">
      <alignment horizontal="left" vertical="top"/>
    </xf>
    <xf numFmtId="0" fontId="36" fillId="21" borderId="77" xfId="3" applyNumberFormat="1" applyFont="1" applyFill="1" applyBorder="1" applyAlignment="1" applyProtection="1">
      <alignment horizontal="center" vertical="center"/>
    </xf>
    <xf numFmtId="0" fontId="24" fillId="22" borderId="43" xfId="3" applyNumberFormat="1" applyFont="1" applyFill="1" applyBorder="1" applyAlignment="1" applyProtection="1">
      <alignment horizontal="center" vertical="center"/>
    </xf>
    <xf numFmtId="0" fontId="24" fillId="22" borderId="43" xfId="3" applyNumberFormat="1" applyFont="1" applyFill="1" applyBorder="1" applyAlignment="1" applyProtection="1">
      <alignment horizontal="left" vertical="center"/>
    </xf>
    <xf numFmtId="0" fontId="24" fillId="22" borderId="44" xfId="3" applyNumberFormat="1" applyFont="1" applyFill="1" applyBorder="1" applyAlignment="1" applyProtection="1">
      <alignment horizontal="center" vertical="center"/>
    </xf>
    <xf numFmtId="0" fontId="24" fillId="21" borderId="2" xfId="3" applyNumberFormat="1" applyFont="1" applyFill="1" applyBorder="1" applyAlignment="1" applyProtection="1">
      <alignment horizontal="left" vertical="center"/>
    </xf>
    <xf numFmtId="0" fontId="24" fillId="22" borderId="11" xfId="3" applyNumberFormat="1" applyFont="1" applyFill="1" applyBorder="1" applyAlignment="1" applyProtection="1">
      <alignment horizontal="left" vertical="center"/>
    </xf>
    <xf numFmtId="0" fontId="24" fillId="22" borderId="89" xfId="3" applyNumberFormat="1" applyFont="1" applyFill="1" applyBorder="1" applyAlignment="1" applyProtection="1">
      <alignment horizontal="center" vertical="center" wrapText="1"/>
    </xf>
    <xf numFmtId="0" fontId="24" fillId="22" borderId="85" xfId="3" applyNumberFormat="1" applyFont="1" applyFill="1" applyBorder="1" applyAlignment="1" applyProtection="1">
      <alignment horizontal="center" vertical="center" wrapText="1"/>
    </xf>
    <xf numFmtId="0" fontId="24" fillId="22" borderId="13" xfId="3" applyNumberFormat="1" applyFont="1" applyFill="1" applyBorder="1" applyAlignment="1" applyProtection="1">
      <alignment horizontal="center" vertical="center"/>
    </xf>
    <xf numFmtId="0" fontId="22" fillId="21" borderId="47" xfId="3" applyNumberFormat="1" applyFont="1" applyFill="1" applyBorder="1" applyAlignment="1" applyProtection="1">
      <alignment horizontal="left" vertical="top"/>
    </xf>
    <xf numFmtId="0" fontId="33" fillId="21" borderId="90" xfId="3" applyNumberFormat="1" applyFont="1" applyFill="1" applyBorder="1" applyAlignment="1" applyProtection="1">
      <alignment horizontal="center" vertical="center" wrapText="1"/>
    </xf>
    <xf numFmtId="0" fontId="35" fillId="21" borderId="2" xfId="3" applyNumberFormat="1" applyFont="1" applyFill="1" applyBorder="1" applyAlignment="1" applyProtection="1">
      <alignment horizontal="center" vertical="top" wrapText="1"/>
    </xf>
    <xf numFmtId="0" fontId="33" fillId="21" borderId="6" xfId="0" applyNumberFormat="1" applyFont="1" applyFill="1" applyBorder="1" applyAlignment="1" applyProtection="1">
      <alignment horizontal="left" vertical="center"/>
    </xf>
    <xf numFmtId="0" fontId="26" fillId="21" borderId="23" xfId="3" applyNumberFormat="1" applyFont="1" applyFill="1" applyBorder="1" applyAlignment="1" applyProtection="1">
      <alignment horizontal="center" vertical="center" wrapText="1"/>
    </xf>
    <xf numFmtId="0" fontId="24" fillId="22" borderId="43" xfId="3" applyNumberFormat="1" applyFont="1" applyFill="1" applyBorder="1" applyAlignment="1" applyProtection="1">
      <alignment horizontal="center" vertical="center" wrapText="1"/>
    </xf>
    <xf numFmtId="0" fontId="24" fillId="22" borderId="44" xfId="3" applyNumberFormat="1" applyFont="1" applyFill="1" applyBorder="1" applyAlignment="1" applyProtection="1">
      <alignment horizontal="center" vertical="center" wrapText="1"/>
    </xf>
    <xf numFmtId="0" fontId="25" fillId="22" borderId="50" xfId="3" applyNumberFormat="1" applyFont="1" applyFill="1" applyBorder="1" applyAlignment="1" applyProtection="1">
      <alignment horizontal="center" vertical="center"/>
    </xf>
    <xf numFmtId="0" fontId="24" fillId="22" borderId="48" xfId="3" applyNumberFormat="1" applyFont="1" applyFill="1" applyBorder="1" applyAlignment="1" applyProtection="1">
      <alignment horizontal="center" vertical="center" wrapText="1"/>
    </xf>
    <xf numFmtId="0" fontId="24" fillId="22" borderId="9" xfId="3" applyNumberFormat="1" applyFont="1" applyFill="1" applyBorder="1" applyAlignment="1" applyProtection="1">
      <alignment horizontal="center" vertical="center" wrapText="1"/>
    </xf>
    <xf numFmtId="0" fontId="25" fillId="22" borderId="49" xfId="3" applyNumberFormat="1" applyFont="1" applyFill="1" applyBorder="1" applyAlignment="1" applyProtection="1">
      <alignment horizontal="center" vertical="center" wrapText="1"/>
    </xf>
    <xf numFmtId="0" fontId="24" fillId="22" borderId="12" xfId="3" applyNumberFormat="1" applyFont="1" applyFill="1" applyBorder="1" applyAlignment="1" applyProtection="1">
      <alignment horizontal="center" vertical="center" wrapText="1"/>
    </xf>
    <xf numFmtId="0" fontId="24" fillId="22" borderId="13" xfId="3" applyNumberFormat="1" applyFont="1" applyFill="1" applyBorder="1" applyAlignment="1" applyProtection="1">
      <alignment horizontal="center" vertical="center" wrapText="1"/>
    </xf>
    <xf numFmtId="0" fontId="31" fillId="20" borderId="79" xfId="0" applyNumberFormat="1" applyFont="1" applyFill="1" applyBorder="1" applyAlignment="1" applyProtection="1">
      <alignment horizontal="center" vertical="center" wrapText="1"/>
    </xf>
    <xf numFmtId="0" fontId="31" fillId="20" borderId="81" xfId="0" applyNumberFormat="1" applyFont="1" applyFill="1" applyBorder="1" applyAlignment="1" applyProtection="1">
      <alignment horizontal="center" vertical="center" wrapText="1"/>
    </xf>
    <xf numFmtId="0" fontId="31" fillId="20" borderId="82" xfId="0" applyNumberFormat="1" applyFont="1" applyFill="1" applyBorder="1" applyAlignment="1" applyProtection="1">
      <alignment horizontal="center" vertical="center" wrapText="1"/>
    </xf>
    <xf numFmtId="0" fontId="31" fillId="20" borderId="83" xfId="0" applyNumberFormat="1" applyFont="1" applyFill="1" applyBorder="1" applyAlignment="1" applyProtection="1">
      <alignment horizontal="center" vertical="center" wrapText="1"/>
    </xf>
    <xf numFmtId="0" fontId="31" fillId="20" borderId="84" xfId="0" applyNumberFormat="1" applyFont="1" applyFill="1" applyBorder="1" applyAlignment="1" applyProtection="1">
      <alignment horizontal="center" vertical="center" wrapText="1"/>
    </xf>
    <xf numFmtId="0" fontId="31" fillId="20" borderId="86" xfId="0" applyNumberFormat="1" applyFont="1" applyFill="1" applyBorder="1" applyAlignment="1" applyProtection="1">
      <alignment horizontal="center" vertical="center" wrapText="1"/>
    </xf>
    <xf numFmtId="0" fontId="33" fillId="21" borderId="90" xfId="3" applyNumberFormat="1" applyFont="1" applyFill="1" applyBorder="1" applyAlignment="1" applyProtection="1">
      <alignment horizontal="center" vertical="center"/>
    </xf>
    <xf numFmtId="0" fontId="33" fillId="21" borderId="93" xfId="3" applyNumberFormat="1" applyFont="1" applyFill="1" applyBorder="1" applyAlignment="1" applyProtection="1">
      <alignment horizontal="center" vertical="center" wrapText="1"/>
    </xf>
    <xf numFmtId="0" fontId="33" fillId="21" borderId="94" xfId="3" applyNumberFormat="1" applyFont="1" applyFill="1" applyBorder="1" applyAlignment="1" applyProtection="1">
      <alignment horizontal="center" vertical="center" wrapText="1"/>
    </xf>
    <xf numFmtId="0" fontId="33" fillId="21" borderId="95" xfId="3" applyNumberFormat="1" applyFont="1" applyFill="1" applyBorder="1" applyAlignment="1" applyProtection="1">
      <alignment horizontal="center" vertical="center" wrapText="1"/>
    </xf>
    <xf numFmtId="0" fontId="36" fillId="21" borderId="2" xfId="3" applyNumberFormat="1" applyFont="1" applyFill="1" applyBorder="1" applyAlignment="1" applyProtection="1">
      <alignment horizontal="left" vertical="center"/>
    </xf>
    <xf numFmtId="0" fontId="36" fillId="21" borderId="3" xfId="3" applyNumberFormat="1" applyFont="1" applyFill="1" applyBorder="1" applyAlignment="1" applyProtection="1">
      <alignment horizontal="center" vertical="center" wrapText="1"/>
    </xf>
    <xf numFmtId="0" fontId="36" fillId="21" borderId="4" xfId="3" applyNumberFormat="1" applyFont="1" applyFill="1" applyBorder="1" applyAlignment="1" applyProtection="1">
      <alignment horizontal="center" vertical="center" wrapText="1"/>
    </xf>
    <xf numFmtId="0" fontId="36" fillId="21" borderId="4" xfId="3" applyNumberFormat="1" applyFont="1" applyFill="1" applyBorder="1" applyAlignment="1" applyProtection="1">
      <alignment horizontal="center" vertical="center"/>
    </xf>
    <xf numFmtId="0" fontId="36" fillId="21" borderId="5" xfId="3" applyNumberFormat="1" applyFont="1" applyFill="1" applyBorder="1" applyAlignment="1" applyProtection="1">
      <alignment horizontal="center" vertical="center"/>
    </xf>
    <xf numFmtId="0" fontId="36" fillId="21" borderId="6" xfId="3" applyNumberFormat="1" applyFont="1" applyFill="1" applyBorder="1" applyAlignment="1" applyProtection="1">
      <alignment horizontal="center" vertical="center" wrapText="1"/>
    </xf>
    <xf numFmtId="0" fontId="36" fillId="21" borderId="6" xfId="3" applyNumberFormat="1" applyFont="1" applyFill="1" applyBorder="1" applyAlignment="1" applyProtection="1">
      <alignment horizontal="center" vertical="center"/>
    </xf>
    <xf numFmtId="0" fontId="37" fillId="21" borderId="6" xfId="3" applyNumberFormat="1" applyFont="1" applyFill="1" applyBorder="1" applyAlignment="1" applyProtection="1">
      <alignment horizontal="center" vertical="center" wrapText="1"/>
    </xf>
    <xf numFmtId="3" fontId="28" fillId="21" borderId="73" xfId="3" applyNumberFormat="1" applyFont="1" applyFill="1" applyBorder="1" applyAlignment="1" applyProtection="1">
      <alignment horizontal="right" vertical="center"/>
    </xf>
    <xf numFmtId="3" fontId="28" fillId="21" borderId="74" xfId="3" applyNumberFormat="1" applyFont="1" applyFill="1" applyBorder="1" applyAlignment="1" applyProtection="1">
      <alignment horizontal="right" vertical="center"/>
    </xf>
    <xf numFmtId="0" fontId="1" fillId="21" borderId="9" xfId="0" applyNumberFormat="1" applyFont="1" applyFill="1" applyBorder="1" applyAlignment="1" applyProtection="1">
      <alignment horizontal="left" vertical="center" wrapText="1"/>
    </xf>
    <xf numFmtId="0" fontId="28" fillId="21" borderId="73" xfId="3" applyNumberFormat="1" applyFont="1" applyFill="1" applyBorder="1" applyAlignment="1" applyProtection="1">
      <alignment horizontal="left" vertical="center" wrapText="1"/>
    </xf>
    <xf numFmtId="0" fontId="28" fillId="21" borderId="74" xfId="3" applyNumberFormat="1" applyFont="1" applyFill="1" applyBorder="1" applyAlignment="1" applyProtection="1">
      <alignment horizontal="left" vertical="center" wrapText="1"/>
    </xf>
    <xf numFmtId="0" fontId="28" fillId="21" borderId="9" xfId="3" applyNumberFormat="1" applyFont="1" applyFill="1" applyBorder="1" applyAlignment="1" applyProtection="1">
      <alignment horizontal="left" vertical="center" wrapText="1"/>
    </xf>
    <xf numFmtId="0" fontId="2" fillId="21" borderId="2" xfId="3" applyNumberFormat="1" applyFont="1" applyFill="1" applyBorder="1" applyAlignment="1" applyProtection="1">
      <alignment horizontal="left" vertical="top"/>
    </xf>
    <xf numFmtId="0" fontId="2" fillId="0" borderId="2" xfId="3" applyNumberFormat="1" applyFont="1" applyFill="1" applyBorder="1" applyAlignment="1" applyProtection="1">
      <alignment horizontal="left" vertical="top"/>
    </xf>
    <xf numFmtId="0" fontId="45" fillId="21" borderId="6" xfId="0" applyNumberFormat="1" applyFont="1" applyFill="1" applyBorder="1" applyAlignment="1" applyProtection="1">
      <alignment horizontal="center" vertical="center" wrapText="1"/>
    </xf>
    <xf numFmtId="0" fontId="46" fillId="21" borderId="6" xfId="0" applyNumberFormat="1" applyFont="1" applyFill="1" applyBorder="1" applyAlignment="1" applyProtection="1">
      <alignment horizontal="center" vertical="center"/>
    </xf>
    <xf numFmtId="0" fontId="46" fillId="21" borderId="6" xfId="0" applyNumberFormat="1" applyFont="1" applyFill="1" applyBorder="1" applyAlignment="1" applyProtection="1">
      <alignment horizontal="left" vertical="center"/>
    </xf>
    <xf numFmtId="0" fontId="46" fillId="21" borderId="90" xfId="0" applyNumberFormat="1" applyFont="1" applyFill="1" applyBorder="1" applyAlignment="1" applyProtection="1">
      <alignment horizontal="center" vertical="center"/>
    </xf>
    <xf numFmtId="0" fontId="1" fillId="21" borderId="65" xfId="3" applyNumberFormat="1" applyFont="1" applyFill="1" applyBorder="1" applyAlignment="1" applyProtection="1">
      <alignment horizontal="left" vertical="center" wrapText="1"/>
    </xf>
    <xf numFmtId="0" fontId="4" fillId="21" borderId="2" xfId="3" applyNumberFormat="1" applyFont="1" applyFill="1" applyBorder="1" applyAlignment="1" applyProtection="1">
      <alignment horizontal="center" vertical="center"/>
    </xf>
    <xf numFmtId="0" fontId="4" fillId="23" borderId="2" xfId="3" applyNumberFormat="1" applyFont="1" applyFill="1" applyBorder="1" applyAlignment="1" applyProtection="1">
      <alignment horizontal="left" vertical="top"/>
    </xf>
    <xf numFmtId="0" fontId="5" fillId="22" borderId="59" xfId="3" applyNumberFormat="1" applyFont="1" applyFill="1" applyBorder="1" applyAlignment="1" applyProtection="1">
      <alignment horizontal="center" vertical="center" wrapText="1"/>
    </xf>
    <xf numFmtId="0" fontId="5" fillId="22" borderId="59" xfId="3" applyNumberFormat="1" applyFont="1" applyFill="1" applyBorder="1" applyAlignment="1" applyProtection="1">
      <alignment horizontal="center" vertical="center"/>
    </xf>
    <xf numFmtId="0" fontId="5" fillId="22" borderId="60" xfId="3" applyNumberFormat="1" applyFont="1" applyFill="1" applyBorder="1" applyAlignment="1" applyProtection="1">
      <alignment horizontal="center" vertical="center"/>
    </xf>
    <xf numFmtId="0" fontId="5" fillId="22" borderId="62" xfId="3" applyNumberFormat="1" applyFont="1" applyFill="1" applyBorder="1" applyAlignment="1" applyProtection="1">
      <alignment horizontal="center" vertical="center" wrapText="1"/>
    </xf>
    <xf numFmtId="0" fontId="5" fillId="22" borderId="62" xfId="3" applyNumberFormat="1" applyFont="1" applyFill="1" applyBorder="1" applyAlignment="1" applyProtection="1">
      <alignment horizontal="center" vertical="center"/>
    </xf>
    <xf numFmtId="0" fontId="5" fillId="22" borderId="63" xfId="3" applyNumberFormat="1" applyFont="1" applyFill="1" applyBorder="1" applyAlignment="1" applyProtection="1">
      <alignment horizontal="center" vertical="center"/>
    </xf>
    <xf numFmtId="0" fontId="6" fillId="21" borderId="66" xfId="3" applyNumberFormat="1" applyFont="1" applyFill="1" applyBorder="1" applyAlignment="1" applyProtection="1">
      <alignment horizontal="center" vertical="center"/>
    </xf>
    <xf numFmtId="0" fontId="6" fillId="21" borderId="67" xfId="3" applyNumberFormat="1" applyFont="1" applyFill="1" applyBorder="1" applyAlignment="1" applyProtection="1">
      <alignment horizontal="center" vertical="center"/>
    </xf>
    <xf numFmtId="0" fontId="9" fillId="21" borderId="70" xfId="3" applyNumberFormat="1" applyFont="1" applyFill="1" applyBorder="1" applyAlignment="1" applyProtection="1">
      <alignment horizontal="left" vertical="center"/>
    </xf>
    <xf numFmtId="0" fontId="14" fillId="20" borderId="6" xfId="0" applyNumberFormat="1" applyFont="1" applyFill="1" applyBorder="1" applyAlignment="1" applyProtection="1">
      <alignment horizontal="center" vertical="center"/>
    </xf>
    <xf numFmtId="0" fontId="14" fillId="20" borderId="6" xfId="0" applyNumberFormat="1" applyFont="1" applyFill="1" applyBorder="1" applyAlignment="1" applyProtection="1">
      <alignment horizontal="center" vertical="center" wrapText="1"/>
    </xf>
    <xf numFmtId="0" fontId="15" fillId="21" borderId="6" xfId="0" applyNumberFormat="1" applyFont="1" applyFill="1" applyBorder="1" applyAlignment="1" applyProtection="1">
      <alignment horizontal="center" vertical="center"/>
    </xf>
    <xf numFmtId="0" fontId="11" fillId="21" borderId="110" xfId="3" applyNumberFormat="1" applyFont="1" applyFill="1" applyBorder="1" applyAlignment="1" applyProtection="1">
      <alignment horizontal="center" vertical="center"/>
    </xf>
    <xf numFmtId="0" fontId="12" fillId="21" borderId="111" xfId="3" applyNumberFormat="1" applyFont="1" applyFill="1" applyBorder="1" applyAlignment="1" applyProtection="1">
      <alignment horizontal="left" vertical="center"/>
    </xf>
    <xf numFmtId="0" fontId="9" fillId="21" borderId="114" xfId="3" applyNumberFormat="1" applyFont="1" applyFill="1" applyBorder="1" applyAlignment="1" applyProtection="1">
      <alignment horizontal="left" vertical="center"/>
    </xf>
    <xf numFmtId="0" fontId="9" fillId="21" borderId="115" xfId="3" applyNumberFormat="1" applyFont="1" applyFill="1" applyBorder="1" applyAlignment="1" applyProtection="1">
      <alignment horizontal="left" vertical="center"/>
    </xf>
    <xf numFmtId="0" fontId="15" fillId="21" borderId="6" xfId="3" applyNumberFormat="1" applyFont="1" applyFill="1" applyBorder="1" applyAlignment="1" applyProtection="1">
      <alignment horizontal="center" vertical="center"/>
    </xf>
    <xf numFmtId="0" fontId="15" fillId="21" borderId="6" xfId="3" applyNumberFormat="1" applyFont="1" applyFill="1" applyBorder="1" applyAlignment="1" applyProtection="1">
      <alignment horizontal="left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O41"/>
  <sheetViews>
    <sheetView workbookViewId="0">
      <selection activeCell="L46" sqref="L46"/>
    </sheetView>
  </sheetViews>
  <sheetFormatPr defaultRowHeight="15"/>
  <cols>
    <col min="1" max="2" width="3.28515625" style="49" customWidth="1"/>
    <col min="3" max="3" width="11.7109375" style="49" customWidth="1"/>
    <col min="4" max="4" width="51.7109375" style="49" customWidth="1"/>
    <col min="5" max="5" width="16.28515625" style="49" customWidth="1"/>
    <col min="6" max="6" width="11.140625" style="49" customWidth="1"/>
    <col min="7" max="7" width="16.28515625" style="49" customWidth="1"/>
    <col min="8" max="8" width="11.140625" style="49" customWidth="1"/>
    <col min="9" max="9" width="16.28515625" style="49" customWidth="1"/>
    <col min="10" max="10" width="11.140625" style="49" customWidth="1"/>
    <col min="11" max="11" width="15.85546875" style="49" customWidth="1"/>
    <col min="12" max="12" width="16.28515625" style="49" customWidth="1"/>
    <col min="13" max="13" width="11.140625" style="49" customWidth="1"/>
    <col min="14" max="14" width="15" style="49" customWidth="1"/>
    <col min="15" max="15" width="11.7109375" style="49" customWidth="1"/>
    <col min="16" max="16384" width="9.140625" style="49"/>
  </cols>
  <sheetData>
    <row r="1" spans="1:15">
      <c r="A1" s="47"/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>
      <c r="A2" s="47"/>
      <c r="B2" s="271" t="s">
        <v>227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</row>
    <row r="3" spans="1:15">
      <c r="A3" s="47"/>
      <c r="B3" s="272" t="s">
        <v>256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</row>
    <row r="4" spans="1:15" ht="15.75" thickBot="1">
      <c r="A4" s="47"/>
      <c r="B4" s="273" t="s">
        <v>39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</row>
    <row r="5" spans="1:15" ht="15.75" thickTop="1">
      <c r="A5" s="48"/>
      <c r="B5" s="274" t="s">
        <v>40</v>
      </c>
      <c r="C5" s="274"/>
      <c r="D5" s="275"/>
      <c r="E5" s="275"/>
      <c r="F5" s="275"/>
      <c r="G5" s="276">
        <v>1029025</v>
      </c>
      <c r="H5" s="276"/>
      <c r="I5" s="276"/>
      <c r="J5" s="276"/>
      <c r="K5" s="277"/>
      <c r="L5" s="277"/>
      <c r="M5" s="277"/>
      <c r="N5" s="277"/>
      <c r="O5" s="277"/>
    </row>
    <row r="6" spans="1:15" ht="15.75" thickBot="1">
      <c r="A6" s="47"/>
      <c r="B6" s="281"/>
      <c r="C6" s="281"/>
      <c r="D6" s="281"/>
      <c r="E6" s="282" t="s">
        <v>228</v>
      </c>
      <c r="F6" s="282"/>
      <c r="G6" s="282"/>
      <c r="H6" s="282"/>
      <c r="I6" s="282"/>
      <c r="J6" s="282"/>
      <c r="K6" s="282"/>
      <c r="L6" s="282"/>
      <c r="M6" s="282"/>
      <c r="N6" s="282"/>
      <c r="O6" s="282"/>
    </row>
    <row r="7" spans="1:15" ht="19.5" thickTop="1" thickBot="1">
      <c r="A7" s="47"/>
      <c r="B7" s="281"/>
      <c r="C7" s="281"/>
      <c r="D7" s="281"/>
      <c r="E7" s="283" t="s">
        <v>250</v>
      </c>
      <c r="F7" s="283"/>
      <c r="G7" s="283" t="s">
        <v>4</v>
      </c>
      <c r="H7" s="283"/>
      <c r="I7" s="283" t="s">
        <v>4</v>
      </c>
      <c r="J7" s="283"/>
      <c r="K7" s="51" t="s">
        <v>4</v>
      </c>
      <c r="L7" s="284" t="s">
        <v>4</v>
      </c>
      <c r="M7" s="284"/>
      <c r="N7" s="285" t="s">
        <v>43</v>
      </c>
      <c r="O7" s="286" t="s">
        <v>44</v>
      </c>
    </row>
    <row r="8" spans="1:15" ht="37.5" thickTop="1" thickBot="1">
      <c r="A8" s="47"/>
      <c r="B8" s="281"/>
      <c r="C8" s="281"/>
      <c r="D8" s="281"/>
      <c r="E8" s="52" t="s">
        <v>45</v>
      </c>
      <c r="F8" s="53" t="s">
        <v>46</v>
      </c>
      <c r="G8" s="54" t="s">
        <v>252</v>
      </c>
      <c r="H8" s="55" t="s">
        <v>46</v>
      </c>
      <c r="I8" s="54" t="s">
        <v>251</v>
      </c>
      <c r="J8" s="55" t="s">
        <v>46</v>
      </c>
      <c r="K8" s="56" t="s">
        <v>47</v>
      </c>
      <c r="L8" s="54" t="s">
        <v>48</v>
      </c>
      <c r="M8" s="55" t="s">
        <v>46</v>
      </c>
      <c r="N8" s="285"/>
      <c r="O8" s="286"/>
    </row>
    <row r="9" spans="1:15" ht="16.5" thickTop="1" thickBot="1">
      <c r="A9" s="47"/>
      <c r="B9" s="281"/>
      <c r="C9" s="281"/>
      <c r="D9" s="281"/>
      <c r="E9" s="57" t="s">
        <v>49</v>
      </c>
      <c r="F9" s="57" t="s">
        <v>50</v>
      </c>
      <c r="G9" s="57" t="s">
        <v>51</v>
      </c>
      <c r="H9" s="57" t="s">
        <v>52</v>
      </c>
      <c r="I9" s="57" t="s">
        <v>53</v>
      </c>
      <c r="J9" s="57" t="s">
        <v>54</v>
      </c>
      <c r="K9" s="57" t="s">
        <v>55</v>
      </c>
      <c r="L9" s="57" t="s">
        <v>56</v>
      </c>
      <c r="M9" s="57" t="s">
        <v>57</v>
      </c>
      <c r="N9" s="57" t="s">
        <v>58</v>
      </c>
      <c r="O9" s="58" t="s">
        <v>59</v>
      </c>
    </row>
    <row r="10" spans="1:15" ht="15.75" thickTop="1">
      <c r="A10" s="47"/>
      <c r="B10" s="278" t="s">
        <v>60</v>
      </c>
      <c r="C10" s="278"/>
      <c r="D10" s="278"/>
      <c r="E10" s="59"/>
      <c r="F10" s="60"/>
      <c r="G10" s="59"/>
      <c r="H10" s="60"/>
      <c r="I10" s="59"/>
      <c r="J10" s="60"/>
      <c r="K10" s="61"/>
      <c r="L10" s="59"/>
      <c r="M10" s="60"/>
      <c r="N10" s="59"/>
      <c r="O10" s="62"/>
    </row>
    <row r="11" spans="1:15">
      <c r="A11" s="47"/>
      <c r="B11" s="279" t="s">
        <v>61</v>
      </c>
      <c r="C11" s="279"/>
      <c r="D11" s="64" t="s">
        <v>62</v>
      </c>
      <c r="E11" s="59"/>
      <c r="F11" s="60"/>
      <c r="G11" s="59"/>
      <c r="H11" s="60"/>
      <c r="I11" s="59"/>
      <c r="J11" s="60"/>
      <c r="K11" s="65"/>
      <c r="L11" s="59"/>
      <c r="M11" s="60"/>
      <c r="N11" s="59"/>
      <c r="O11" s="62"/>
    </row>
    <row r="12" spans="1:15">
      <c r="A12" s="47"/>
      <c r="B12" s="280" t="s">
        <v>212</v>
      </c>
      <c r="C12" s="280"/>
      <c r="D12" s="187" t="s">
        <v>213</v>
      </c>
      <c r="E12" s="67">
        <v>74254190</v>
      </c>
      <c r="F12" s="68">
        <v>1</v>
      </c>
      <c r="G12" s="67">
        <v>76000000</v>
      </c>
      <c r="H12" s="68">
        <v>1</v>
      </c>
      <c r="I12" s="67">
        <v>76000000</v>
      </c>
      <c r="J12" s="68">
        <v>1</v>
      </c>
      <c r="K12" s="67">
        <f>+I12-G12</f>
        <v>0</v>
      </c>
      <c r="L12" s="67">
        <v>47319079</v>
      </c>
      <c r="M12" s="68">
        <f>+L12/I12</f>
        <v>0.62261946052631578</v>
      </c>
      <c r="N12" s="67">
        <f>SUM(I12-L12)</f>
        <v>28680921</v>
      </c>
      <c r="O12" s="69">
        <f>SUM(L12/I12)</f>
        <v>0.62261946052631578</v>
      </c>
    </row>
    <row r="13" spans="1:15" ht="25.5">
      <c r="A13" s="47"/>
      <c r="B13" s="288"/>
      <c r="C13" s="288"/>
      <c r="D13" s="70" t="s">
        <v>63</v>
      </c>
      <c r="E13" s="71">
        <f t="shared" ref="E13:F13" si="0">E12</f>
        <v>74254190</v>
      </c>
      <c r="F13" s="72">
        <f t="shared" si="0"/>
        <v>1</v>
      </c>
      <c r="G13" s="71">
        <f t="shared" ref="G13:O13" si="1">G12</f>
        <v>76000000</v>
      </c>
      <c r="H13" s="72">
        <f t="shared" si="1"/>
        <v>1</v>
      </c>
      <c r="I13" s="67">
        <v>76000000</v>
      </c>
      <c r="J13" s="72">
        <f t="shared" si="1"/>
        <v>1</v>
      </c>
      <c r="K13" s="67">
        <f>+I13-G13</f>
        <v>0</v>
      </c>
      <c r="L13" s="71">
        <f t="shared" si="1"/>
        <v>47319079</v>
      </c>
      <c r="M13" s="72">
        <f t="shared" si="1"/>
        <v>0.62261946052631578</v>
      </c>
      <c r="N13" s="71">
        <f t="shared" si="1"/>
        <v>28680921</v>
      </c>
      <c r="O13" s="72">
        <f t="shared" si="1"/>
        <v>0.62261946052631578</v>
      </c>
    </row>
    <row r="14" spans="1:15">
      <c r="A14" s="47"/>
      <c r="B14" s="288"/>
      <c r="C14" s="288"/>
      <c r="D14" s="70" t="s">
        <v>64</v>
      </c>
      <c r="E14" s="73">
        <v>199450</v>
      </c>
      <c r="F14" s="72">
        <f t="shared" ref="F14" si="2">F13</f>
        <v>1</v>
      </c>
      <c r="G14" s="73"/>
      <c r="H14" s="71"/>
      <c r="I14" s="71">
        <v>0</v>
      </c>
      <c r="J14" s="71"/>
      <c r="K14" s="73"/>
      <c r="L14" s="73">
        <v>0</v>
      </c>
      <c r="M14" s="72">
        <v>0</v>
      </c>
      <c r="N14" s="73">
        <f>+I14-L14</f>
        <v>0</v>
      </c>
      <c r="O14" s="261">
        <v>0</v>
      </c>
    </row>
    <row r="15" spans="1:15" ht="15.75" thickBot="1">
      <c r="A15" s="47"/>
      <c r="B15" s="288"/>
      <c r="C15" s="288"/>
      <c r="D15" s="70" t="s">
        <v>65</v>
      </c>
      <c r="E15" s="71">
        <f>E14+E13</f>
        <v>74453640</v>
      </c>
      <c r="F15" s="71"/>
      <c r="G15" s="73"/>
      <c r="H15" s="71"/>
      <c r="I15" s="71">
        <f>+I14+I13</f>
        <v>76000000</v>
      </c>
      <c r="J15" s="71"/>
      <c r="K15" s="73"/>
      <c r="L15" s="71">
        <f>L14+L13</f>
        <v>47319079</v>
      </c>
      <c r="M15" s="71"/>
      <c r="N15" s="73"/>
      <c r="O15" s="74"/>
    </row>
    <row r="16" spans="1:15" ht="15.75" thickTop="1">
      <c r="A16" s="47"/>
      <c r="B16" s="289" t="s">
        <v>66</v>
      </c>
      <c r="C16" s="289"/>
      <c r="D16" s="289"/>
      <c r="E16" s="75"/>
      <c r="F16" s="76"/>
      <c r="G16" s="75"/>
      <c r="H16" s="76"/>
      <c r="I16" s="75"/>
      <c r="J16" s="76"/>
      <c r="K16" s="77"/>
      <c r="L16" s="75"/>
      <c r="M16" s="76"/>
      <c r="N16" s="75"/>
      <c r="O16" s="78"/>
    </row>
    <row r="17" spans="1:15">
      <c r="A17" s="47"/>
      <c r="B17" s="279" t="s">
        <v>67</v>
      </c>
      <c r="C17" s="279"/>
      <c r="D17" s="64" t="s">
        <v>62</v>
      </c>
      <c r="E17" s="59"/>
      <c r="F17" s="60"/>
      <c r="G17" s="59"/>
      <c r="H17" s="60"/>
      <c r="I17" s="59"/>
      <c r="J17" s="60"/>
      <c r="K17" s="65"/>
      <c r="L17" s="59"/>
      <c r="M17" s="60"/>
      <c r="N17" s="59"/>
      <c r="O17" s="62"/>
    </row>
    <row r="18" spans="1:15">
      <c r="A18" s="47"/>
      <c r="B18" s="287" t="s">
        <v>9</v>
      </c>
      <c r="C18" s="287"/>
      <c r="D18" s="80" t="s">
        <v>68</v>
      </c>
      <c r="E18" s="83">
        <v>56067646</v>
      </c>
      <c r="F18" s="82">
        <f>SUM(E18/E35)</f>
        <v>0.75305446449629598</v>
      </c>
      <c r="G18" s="81">
        <v>58000000</v>
      </c>
      <c r="H18" s="82">
        <f>G18/G33</f>
        <v>0.58408862034239672</v>
      </c>
      <c r="I18" s="81">
        <v>58000000</v>
      </c>
      <c r="J18" s="82">
        <f>SUM(I18/I33)</f>
        <v>0.58350100603621735</v>
      </c>
      <c r="K18" s="81">
        <f>+I18-G18</f>
        <v>0</v>
      </c>
      <c r="L18" s="83">
        <v>37224814</v>
      </c>
      <c r="M18" s="82">
        <f>SUM(L18/L35)</f>
        <v>0.78667665502696393</v>
      </c>
      <c r="N18" s="81">
        <f>SUM(I18-L18)</f>
        <v>20775186</v>
      </c>
      <c r="O18" s="84">
        <f>SUM(L18/I18)</f>
        <v>0.6418071379310345</v>
      </c>
    </row>
    <row r="19" spans="1:15">
      <c r="A19" s="47"/>
      <c r="B19" s="287" t="s">
        <v>10</v>
      </c>
      <c r="C19" s="287"/>
      <c r="D19" s="80" t="s">
        <v>69</v>
      </c>
      <c r="E19" s="83">
        <v>7148098</v>
      </c>
      <c r="F19" s="82">
        <f>E19/E35</f>
        <v>9.6007367806328875E-2</v>
      </c>
      <c r="G19" s="81">
        <v>8200000</v>
      </c>
      <c r="H19" s="82">
        <f>G19/G33</f>
        <v>8.2578046324269891E-2</v>
      </c>
      <c r="I19" s="81">
        <v>8200000</v>
      </c>
      <c r="J19" s="82">
        <f>SUM(I19/I33)</f>
        <v>8.249496981891348E-2</v>
      </c>
      <c r="K19" s="81">
        <f t="shared" ref="K19:K35" si="3">+I19-G19</f>
        <v>0</v>
      </c>
      <c r="L19" s="83">
        <v>4998749</v>
      </c>
      <c r="M19" s="82">
        <f>L19/L35</f>
        <v>0.10563918848968275</v>
      </c>
      <c r="N19" s="81">
        <f t="shared" ref="N19:N24" si="4">SUM(I19-L19)</f>
        <v>3201251</v>
      </c>
      <c r="O19" s="84">
        <f>SUM(L19/I19)</f>
        <v>0.60960353658536581</v>
      </c>
    </row>
    <row r="20" spans="1:15">
      <c r="A20" s="47"/>
      <c r="B20" s="287" t="s">
        <v>11</v>
      </c>
      <c r="C20" s="287"/>
      <c r="D20" s="80" t="s">
        <v>70</v>
      </c>
      <c r="E20" s="83">
        <v>10589646</v>
      </c>
      <c r="F20" s="82">
        <f>E20/E35</f>
        <v>0.14223140735630924</v>
      </c>
      <c r="G20" s="81">
        <v>9800000</v>
      </c>
      <c r="H20" s="82">
        <f>G20/G33</f>
        <v>9.8690835850956699E-2</v>
      </c>
      <c r="I20" s="81">
        <v>9800000</v>
      </c>
      <c r="J20" s="82">
        <f>SUM(I20/I33)</f>
        <v>9.8591549295774641E-2</v>
      </c>
      <c r="K20" s="81">
        <f t="shared" si="3"/>
        <v>0</v>
      </c>
      <c r="L20" s="83">
        <v>4995515</v>
      </c>
      <c r="M20" s="82">
        <f>L20/L35</f>
        <v>0.10557084396276699</v>
      </c>
      <c r="N20" s="81">
        <f>SUM(I20-L20)</f>
        <v>4804485</v>
      </c>
      <c r="O20" s="84">
        <f>SUM(L20/I20)</f>
        <v>0.5097464285714286</v>
      </c>
    </row>
    <row r="21" spans="1:15">
      <c r="A21" s="47"/>
      <c r="B21" s="287" t="s">
        <v>12</v>
      </c>
      <c r="C21" s="287"/>
      <c r="D21" s="80" t="s">
        <v>71</v>
      </c>
      <c r="E21" s="83">
        <v>0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f t="shared" si="3"/>
        <v>0</v>
      </c>
      <c r="L21" s="83">
        <v>0</v>
      </c>
      <c r="M21" s="81">
        <v>0</v>
      </c>
      <c r="N21" s="81">
        <f>SUM(I21-L21)</f>
        <v>0</v>
      </c>
      <c r="O21" s="84"/>
    </row>
    <row r="22" spans="1:15">
      <c r="A22" s="47"/>
      <c r="B22" s="287" t="s">
        <v>13</v>
      </c>
      <c r="C22" s="287"/>
      <c r="D22" s="80" t="s">
        <v>72</v>
      </c>
      <c r="E22" s="83">
        <v>0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f t="shared" si="3"/>
        <v>0</v>
      </c>
      <c r="L22" s="83">
        <v>0</v>
      </c>
      <c r="M22" s="81">
        <v>0</v>
      </c>
      <c r="N22" s="81">
        <f t="shared" si="4"/>
        <v>0</v>
      </c>
      <c r="O22" s="84"/>
    </row>
    <row r="23" spans="1:15">
      <c r="A23" s="47"/>
      <c r="B23" s="287" t="s">
        <v>14</v>
      </c>
      <c r="C23" s="287"/>
      <c r="D23" s="80" t="s">
        <v>73</v>
      </c>
      <c r="E23" s="83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f t="shared" si="3"/>
        <v>0</v>
      </c>
      <c r="L23" s="83">
        <v>0</v>
      </c>
      <c r="M23" s="81">
        <v>0</v>
      </c>
      <c r="N23" s="81">
        <f t="shared" si="4"/>
        <v>0</v>
      </c>
      <c r="O23" s="84"/>
    </row>
    <row r="24" spans="1:15">
      <c r="A24" s="47"/>
      <c r="B24" s="287" t="s">
        <v>15</v>
      </c>
      <c r="C24" s="287"/>
      <c r="D24" s="80" t="s">
        <v>74</v>
      </c>
      <c r="E24" s="83">
        <v>270000</v>
      </c>
      <c r="F24" s="81">
        <v>0.1</v>
      </c>
      <c r="G24" s="81"/>
      <c r="H24" s="85">
        <f>G24/G33</f>
        <v>0</v>
      </c>
      <c r="I24" s="81">
        <v>100000</v>
      </c>
      <c r="J24" s="81">
        <f>SUM(I24/I33)</f>
        <v>1.006036217303823E-3</v>
      </c>
      <c r="K24" s="81">
        <f t="shared" si="3"/>
        <v>100000</v>
      </c>
      <c r="L24" s="83">
        <v>100000</v>
      </c>
      <c r="M24" s="81">
        <v>0.1</v>
      </c>
      <c r="N24" s="81">
        <f t="shared" si="4"/>
        <v>0</v>
      </c>
      <c r="O24" s="84"/>
    </row>
    <row r="25" spans="1:15">
      <c r="A25" s="47"/>
      <c r="B25" s="287"/>
      <c r="C25" s="287"/>
      <c r="D25" s="86" t="s">
        <v>75</v>
      </c>
      <c r="E25" s="87">
        <f>SUM(E18:E24)</f>
        <v>74075390</v>
      </c>
      <c r="F25" s="88">
        <f>E25/E35</f>
        <v>0.994919657386798</v>
      </c>
      <c r="G25" s="89">
        <f>SUM(G18:G24)</f>
        <v>76000000</v>
      </c>
      <c r="H25" s="88">
        <f>G25/G33</f>
        <v>0.76535750251762336</v>
      </c>
      <c r="I25" s="89">
        <f>SUM(I18:I24)</f>
        <v>76100000</v>
      </c>
      <c r="J25" s="88">
        <f>I25/I33</f>
        <v>0.76559356136820922</v>
      </c>
      <c r="K25" s="81">
        <f t="shared" si="3"/>
        <v>100000</v>
      </c>
      <c r="L25" s="87">
        <f>SUM(L18:L24)</f>
        <v>47319078</v>
      </c>
      <c r="M25" s="88">
        <f>L25/L35</f>
        <v>1</v>
      </c>
      <c r="N25" s="87">
        <f>SUM(N18:N24)</f>
        <v>28780922</v>
      </c>
      <c r="O25" s="90">
        <f>L25/I25</f>
        <v>0.62180128777923782</v>
      </c>
    </row>
    <row r="26" spans="1:15">
      <c r="A26" s="47"/>
      <c r="B26" s="287" t="s">
        <v>7</v>
      </c>
      <c r="C26" s="287"/>
      <c r="D26" s="80" t="s">
        <v>76</v>
      </c>
      <c r="E26" s="83">
        <v>0</v>
      </c>
      <c r="F26" s="81">
        <v>0</v>
      </c>
      <c r="G26" s="83"/>
      <c r="H26" s="81">
        <v>0</v>
      </c>
      <c r="I26" s="83"/>
      <c r="J26" s="81"/>
      <c r="K26" s="81">
        <f t="shared" si="3"/>
        <v>0</v>
      </c>
      <c r="L26" s="83">
        <v>0</v>
      </c>
      <c r="M26" s="81">
        <v>0</v>
      </c>
      <c r="N26" s="83">
        <f>SUM(I26-L26)</f>
        <v>0</v>
      </c>
      <c r="O26" s="91">
        <v>0</v>
      </c>
    </row>
    <row r="27" spans="1:15">
      <c r="A27" s="47"/>
      <c r="B27" s="287" t="s">
        <v>8</v>
      </c>
      <c r="C27" s="287"/>
      <c r="D27" s="80" t="s">
        <v>77</v>
      </c>
      <c r="E27" s="83">
        <v>0</v>
      </c>
      <c r="F27" s="81">
        <v>0</v>
      </c>
      <c r="G27" s="81">
        <v>23300000</v>
      </c>
      <c r="H27" s="82">
        <f>G27/G33</f>
        <v>0.23464249748237664</v>
      </c>
      <c r="I27" s="81">
        <v>23300000</v>
      </c>
      <c r="J27" s="82">
        <f>I27/I33</f>
        <v>0.23440643863179075</v>
      </c>
      <c r="K27" s="81">
        <f t="shared" si="3"/>
        <v>0</v>
      </c>
      <c r="L27" s="83">
        <v>0</v>
      </c>
      <c r="M27" s="81">
        <v>0</v>
      </c>
      <c r="N27" s="83">
        <f>SUM(I27-L27)</f>
        <v>23300000</v>
      </c>
      <c r="O27" s="91">
        <f>L27/I27</f>
        <v>0</v>
      </c>
    </row>
    <row r="28" spans="1:15">
      <c r="A28" s="47"/>
      <c r="B28" s="287"/>
      <c r="C28" s="287"/>
      <c r="D28" s="86" t="s">
        <v>78</v>
      </c>
      <c r="E28" s="87">
        <v>0</v>
      </c>
      <c r="F28" s="89">
        <v>0</v>
      </c>
      <c r="G28" s="89">
        <f>SUM(G26:G27)</f>
        <v>23300000</v>
      </c>
      <c r="H28" s="88">
        <f>G28/G33</f>
        <v>0.23464249748237664</v>
      </c>
      <c r="I28" s="89">
        <f>SUM(I26:I27)</f>
        <v>23300000</v>
      </c>
      <c r="J28" s="89">
        <f>I28/I33</f>
        <v>0.23440643863179075</v>
      </c>
      <c r="K28" s="81">
        <f t="shared" si="3"/>
        <v>0</v>
      </c>
      <c r="L28" s="87">
        <v>0</v>
      </c>
      <c r="M28" s="89">
        <v>0</v>
      </c>
      <c r="N28" s="87">
        <f>SUM(N26:N27)</f>
        <v>23300000</v>
      </c>
      <c r="O28" s="92">
        <f>L28/I28</f>
        <v>0</v>
      </c>
    </row>
    <row r="29" spans="1:15">
      <c r="A29" s="47"/>
      <c r="B29" s="287" t="s">
        <v>7</v>
      </c>
      <c r="C29" s="287"/>
      <c r="D29" s="80" t="s">
        <v>76</v>
      </c>
      <c r="E29" s="83">
        <v>0</v>
      </c>
      <c r="F29" s="81">
        <v>0</v>
      </c>
      <c r="G29" s="83">
        <v>0</v>
      </c>
      <c r="H29" s="81">
        <v>0</v>
      </c>
      <c r="I29" s="83">
        <v>0</v>
      </c>
      <c r="J29" s="81">
        <v>0</v>
      </c>
      <c r="K29" s="81">
        <f t="shared" si="3"/>
        <v>0</v>
      </c>
      <c r="L29" s="83">
        <v>0</v>
      </c>
      <c r="M29" s="81">
        <v>0</v>
      </c>
      <c r="N29" s="83">
        <f>SUM(I29-L29)</f>
        <v>0</v>
      </c>
      <c r="O29" s="91">
        <v>0</v>
      </c>
    </row>
    <row r="30" spans="1:15">
      <c r="A30" s="47"/>
      <c r="B30" s="287" t="s">
        <v>8</v>
      </c>
      <c r="C30" s="287"/>
      <c r="D30" s="80" t="s">
        <v>77</v>
      </c>
      <c r="E30" s="83">
        <v>0</v>
      </c>
      <c r="F30" s="81">
        <v>0</v>
      </c>
      <c r="G30" s="83">
        <v>0</v>
      </c>
      <c r="H30" s="81">
        <v>0</v>
      </c>
      <c r="I30" s="83">
        <v>0</v>
      </c>
      <c r="J30" s="81">
        <v>0</v>
      </c>
      <c r="K30" s="81">
        <f t="shared" si="3"/>
        <v>0</v>
      </c>
      <c r="L30" s="83">
        <v>0</v>
      </c>
      <c r="M30" s="81">
        <v>0</v>
      </c>
      <c r="N30" s="83">
        <f>SUM(I30-L30)</f>
        <v>0</v>
      </c>
      <c r="O30" s="91">
        <v>0</v>
      </c>
    </row>
    <row r="31" spans="1:15">
      <c r="A31" s="47"/>
      <c r="B31" s="287"/>
      <c r="C31" s="287"/>
      <c r="D31" s="86" t="s">
        <v>79</v>
      </c>
      <c r="E31" s="87">
        <v>0</v>
      </c>
      <c r="F31" s="89">
        <v>0</v>
      </c>
      <c r="G31" s="87">
        <v>0</v>
      </c>
      <c r="H31" s="89">
        <v>0</v>
      </c>
      <c r="I31" s="87">
        <v>0</v>
      </c>
      <c r="J31" s="89">
        <v>0</v>
      </c>
      <c r="K31" s="81">
        <f t="shared" si="3"/>
        <v>0</v>
      </c>
      <c r="L31" s="87">
        <v>0</v>
      </c>
      <c r="M31" s="89">
        <v>0</v>
      </c>
      <c r="N31" s="87">
        <f>SUM(N29:N30)</f>
        <v>0</v>
      </c>
      <c r="O31" s="92">
        <v>0</v>
      </c>
    </row>
    <row r="32" spans="1:15">
      <c r="A32" s="47"/>
      <c r="B32" s="287"/>
      <c r="C32" s="287"/>
      <c r="D32" s="86" t="s">
        <v>80</v>
      </c>
      <c r="E32" s="87">
        <v>178800</v>
      </c>
      <c r="F32" s="89">
        <v>0</v>
      </c>
      <c r="G32" s="89">
        <f>SUM(G28+G31)</f>
        <v>23300000</v>
      </c>
      <c r="H32" s="89">
        <f>G32/G33</f>
        <v>0.23464249748237664</v>
      </c>
      <c r="I32" s="89">
        <f>SUM(I28+I31)</f>
        <v>23300000</v>
      </c>
      <c r="J32" s="88">
        <f>I32/I33</f>
        <v>0.23440643863179075</v>
      </c>
      <c r="K32" s="81">
        <f t="shared" si="3"/>
        <v>0</v>
      </c>
      <c r="L32" s="87">
        <v>0</v>
      </c>
      <c r="M32" s="89">
        <v>0</v>
      </c>
      <c r="N32" s="87">
        <f>SUM(N28+N31)</f>
        <v>23300000</v>
      </c>
      <c r="O32" s="262">
        <f>L32/I32</f>
        <v>0</v>
      </c>
    </row>
    <row r="33" spans="1:15">
      <c r="A33" s="47"/>
      <c r="B33" s="287"/>
      <c r="C33" s="287"/>
      <c r="D33" s="86" t="s">
        <v>81</v>
      </c>
      <c r="E33" s="87">
        <f>SUM(E25+E28+E32)</f>
        <v>74254190</v>
      </c>
      <c r="F33" s="88">
        <f>E33/E35</f>
        <v>0.99732115179325009</v>
      </c>
      <c r="G33" s="89">
        <f>SUM(G25+G32)</f>
        <v>99300000</v>
      </c>
      <c r="H33" s="88">
        <f>G33/G13</f>
        <v>1.3065789473684211</v>
      </c>
      <c r="I33" s="89">
        <f>SUM(I25+I32)</f>
        <v>99400000</v>
      </c>
      <c r="J33" s="88">
        <f>I33/I13</f>
        <v>1.3078947368421052</v>
      </c>
      <c r="K33" s="81">
        <f t="shared" si="3"/>
        <v>100000</v>
      </c>
      <c r="L33" s="87">
        <f>SUM(L25+L28+L32)</f>
        <v>47319078</v>
      </c>
      <c r="M33" s="88">
        <f>L33/L35</f>
        <v>1</v>
      </c>
      <c r="N33" s="87">
        <f>SUM(N32+N25)</f>
        <v>52080922</v>
      </c>
      <c r="O33" s="90">
        <f>L33/I33</f>
        <v>0.47604706237424549</v>
      </c>
    </row>
    <row r="34" spans="1:15">
      <c r="A34" s="47"/>
      <c r="B34" s="287"/>
      <c r="C34" s="287"/>
      <c r="D34" s="86" t="s">
        <v>64</v>
      </c>
      <c r="E34" s="87">
        <v>199450</v>
      </c>
      <c r="F34" s="89"/>
      <c r="G34" s="87">
        <v>0</v>
      </c>
      <c r="H34" s="89"/>
      <c r="I34" s="87">
        <v>0</v>
      </c>
      <c r="J34" s="89"/>
      <c r="K34" s="81">
        <f t="shared" si="3"/>
        <v>0</v>
      </c>
      <c r="L34" s="87">
        <v>0</v>
      </c>
      <c r="M34" s="89"/>
      <c r="N34" s="87"/>
      <c r="O34" s="92"/>
    </row>
    <row r="35" spans="1:15" ht="15.75" thickBot="1">
      <c r="A35" s="47"/>
      <c r="B35" s="287"/>
      <c r="C35" s="287"/>
      <c r="D35" s="86" t="s">
        <v>82</v>
      </c>
      <c r="E35" s="87">
        <f t="shared" ref="E35:F35" si="5">SUM(+E33+E34)</f>
        <v>74453640</v>
      </c>
      <c r="F35" s="87">
        <f t="shared" si="5"/>
        <v>0.99732115179325009</v>
      </c>
      <c r="G35" s="87">
        <f t="shared" ref="G35:O35" si="6">SUM(+G33+G34)</f>
        <v>99300000</v>
      </c>
      <c r="H35" s="87"/>
      <c r="I35" s="87">
        <f t="shared" ref="I35" si="7">SUM(+I33+I34)</f>
        <v>99400000</v>
      </c>
      <c r="J35" s="87"/>
      <c r="K35" s="81">
        <f t="shared" si="3"/>
        <v>100000</v>
      </c>
      <c r="L35" s="87">
        <f t="shared" si="6"/>
        <v>47319078</v>
      </c>
      <c r="M35" s="87">
        <f t="shared" si="6"/>
        <v>1</v>
      </c>
      <c r="N35" s="87">
        <f t="shared" si="6"/>
        <v>52080922</v>
      </c>
      <c r="O35" s="87">
        <f t="shared" si="6"/>
        <v>0.47604706237424549</v>
      </c>
    </row>
    <row r="36" spans="1:15" ht="16.5" thickTop="1" thickBot="1">
      <c r="A36" s="47"/>
      <c r="B36" s="290"/>
      <c r="C36" s="290"/>
      <c r="D36" s="93" t="s">
        <v>83</v>
      </c>
      <c r="E36" s="180">
        <v>30</v>
      </c>
      <c r="F36" s="179"/>
      <c r="G36" s="180">
        <v>38</v>
      </c>
      <c r="H36" s="180">
        <v>38</v>
      </c>
      <c r="I36" s="180">
        <v>37</v>
      </c>
      <c r="J36" s="180"/>
      <c r="K36" s="180"/>
      <c r="L36" s="180">
        <v>37</v>
      </c>
      <c r="M36" s="94"/>
      <c r="N36" s="94"/>
      <c r="O36" s="95"/>
    </row>
    <row r="37" spans="1:15" ht="15.75" thickTop="1">
      <c r="A37" s="47"/>
      <c r="B37" s="303"/>
      <c r="C37" s="303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</row>
    <row r="38" spans="1:15" ht="15.75">
      <c r="A38" s="47"/>
      <c r="B38" s="303"/>
      <c r="C38" s="303"/>
      <c r="D38" s="304" t="s">
        <v>210</v>
      </c>
      <c r="E38" s="304"/>
      <c r="F38" s="304"/>
      <c r="G38" s="97"/>
      <c r="H38" s="97" t="s">
        <v>35</v>
      </c>
      <c r="I38" s="291" t="s">
        <v>229</v>
      </c>
      <c r="J38" s="292"/>
      <c r="K38" s="292"/>
      <c r="L38" s="292"/>
      <c r="M38" s="293"/>
      <c r="N38" s="47"/>
      <c r="O38" s="47"/>
    </row>
    <row r="39" spans="1:15" ht="27.75" customHeight="1">
      <c r="A39" s="47"/>
      <c r="B39" s="303"/>
      <c r="C39" s="303"/>
      <c r="D39" s="304"/>
      <c r="E39" s="304"/>
      <c r="F39" s="304"/>
      <c r="G39" s="97"/>
      <c r="H39" s="97" t="s">
        <v>36</v>
      </c>
      <c r="I39" s="294"/>
      <c r="J39" s="295"/>
      <c r="K39" s="295"/>
      <c r="L39" s="295"/>
      <c r="M39" s="296"/>
      <c r="N39" s="47"/>
      <c r="O39" s="47"/>
    </row>
    <row r="40" spans="1:15">
      <c r="A40" s="47"/>
      <c r="B40" s="303"/>
      <c r="C40" s="303"/>
      <c r="D40" s="304"/>
      <c r="E40" s="304"/>
      <c r="F40" s="304"/>
      <c r="G40" s="305"/>
      <c r="H40" s="305" t="s">
        <v>37</v>
      </c>
      <c r="I40" s="297" t="s">
        <v>255</v>
      </c>
      <c r="J40" s="298"/>
      <c r="K40" s="298"/>
      <c r="L40" s="298"/>
      <c r="M40" s="299"/>
      <c r="N40" s="47"/>
      <c r="O40" s="47"/>
    </row>
    <row r="41" spans="1:15">
      <c r="A41" s="47"/>
      <c r="B41" s="47"/>
      <c r="C41" s="47"/>
      <c r="D41" s="304"/>
      <c r="E41" s="304"/>
      <c r="F41" s="304"/>
      <c r="G41" s="305"/>
      <c r="H41" s="305"/>
      <c r="I41" s="300"/>
      <c r="J41" s="301"/>
      <c r="K41" s="301"/>
      <c r="L41" s="301"/>
      <c r="M41" s="302"/>
      <c r="N41" s="47"/>
      <c r="O41" s="47"/>
    </row>
  </sheetData>
  <mergeCells count="50">
    <mergeCell ref="I38:M38"/>
    <mergeCell ref="I39:M39"/>
    <mergeCell ref="I40:M41"/>
    <mergeCell ref="B37:C37"/>
    <mergeCell ref="B38:C40"/>
    <mergeCell ref="D38:F41"/>
    <mergeCell ref="G40:G41"/>
    <mergeCell ref="H40:H41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D16"/>
    <mergeCell ref="B17:C17"/>
    <mergeCell ref="B18:C18"/>
    <mergeCell ref="B19:C19"/>
    <mergeCell ref="B20:C20"/>
    <mergeCell ref="B21:C21"/>
    <mergeCell ref="B22:C22"/>
    <mergeCell ref="B23:C23"/>
    <mergeCell ref="B10:D10"/>
    <mergeCell ref="B11:C11"/>
    <mergeCell ref="B12:C12"/>
    <mergeCell ref="B6:D9"/>
    <mergeCell ref="E6:O6"/>
    <mergeCell ref="E7:F7"/>
    <mergeCell ref="G7:H7"/>
    <mergeCell ref="I7:J7"/>
    <mergeCell ref="L7:M7"/>
    <mergeCell ref="N7:N8"/>
    <mergeCell ref="O7:O8"/>
    <mergeCell ref="B2:O2"/>
    <mergeCell ref="B3:O3"/>
    <mergeCell ref="B4:O4"/>
    <mergeCell ref="B5:C5"/>
    <mergeCell ref="D5:F5"/>
    <mergeCell ref="G5:J5"/>
    <mergeCell ref="K5:O5"/>
  </mergeCells>
  <printOptions horizontalCentered="1" verticalCentered="1"/>
  <pageMargins left="0.25" right="0.25" top="0" bottom="0" header="0" footer="0"/>
  <pageSetup scale="60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Q26"/>
  <sheetViews>
    <sheetView workbookViewId="0">
      <selection activeCell="Q16" sqref="Q16"/>
    </sheetView>
  </sheetViews>
  <sheetFormatPr defaultRowHeight="15"/>
  <cols>
    <col min="1" max="1" width="7.140625" style="100" customWidth="1"/>
    <col min="2" max="2" width="0.140625" style="100" customWidth="1"/>
    <col min="3" max="3" width="10.28515625" style="100" customWidth="1"/>
    <col min="4" max="4" width="8" style="100" customWidth="1"/>
    <col min="5" max="5" width="24.85546875" style="100" customWidth="1"/>
    <col min="6" max="6" width="11.7109375" style="100" customWidth="1"/>
    <col min="7" max="7" width="13.28515625" style="100" customWidth="1"/>
    <col min="8" max="12" width="16.140625" style="100" customWidth="1"/>
    <col min="13" max="13" width="14" style="100" customWidth="1"/>
    <col min="14" max="14" width="11.5703125" style="100" customWidth="1"/>
    <col min="15" max="15" width="8.7109375" style="100" customWidth="1"/>
    <col min="16" max="16" width="9.5703125" style="100" customWidth="1"/>
    <col min="17" max="17" width="16.140625" style="100" customWidth="1"/>
    <col min="18" max="16384" width="9.140625" style="100"/>
  </cols>
  <sheetData>
    <row r="1" spans="1:17">
      <c r="A1" s="98"/>
      <c r="B1" s="98"/>
      <c r="C1" s="99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7">
      <c r="A2" s="98"/>
      <c r="B2" s="98"/>
      <c r="C2" s="316" t="s">
        <v>0</v>
      </c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</row>
    <row r="3" spans="1:17">
      <c r="A3" s="98"/>
      <c r="B3" s="98"/>
      <c r="C3" s="317" t="s">
        <v>256</v>
      </c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</row>
    <row r="4" spans="1:17">
      <c r="A4" s="306"/>
      <c r="B4" s="306"/>
      <c r="C4" s="307" t="s">
        <v>1</v>
      </c>
      <c r="D4" s="308" t="s">
        <v>2</v>
      </c>
      <c r="E4" s="309" t="s">
        <v>3</v>
      </c>
      <c r="F4" s="308" t="s">
        <v>4</v>
      </c>
      <c r="G4" s="308" t="s">
        <v>5</v>
      </c>
      <c r="H4" s="318" t="s">
        <v>6</v>
      </c>
      <c r="I4" s="318"/>
      <c r="J4" s="318"/>
      <c r="K4" s="318"/>
      <c r="L4" s="318"/>
      <c r="M4" s="318"/>
      <c r="N4" s="318"/>
      <c r="O4" s="318"/>
      <c r="P4" s="318"/>
      <c r="Q4" s="318"/>
    </row>
    <row r="5" spans="1:17">
      <c r="A5" s="306"/>
      <c r="B5" s="306"/>
      <c r="C5" s="307"/>
      <c r="D5" s="308"/>
      <c r="E5" s="309"/>
      <c r="F5" s="308"/>
      <c r="G5" s="308"/>
      <c r="H5" s="200" t="s">
        <v>7</v>
      </c>
      <c r="I5" s="200" t="s">
        <v>8</v>
      </c>
      <c r="J5" s="200" t="s">
        <v>9</v>
      </c>
      <c r="K5" s="200" t="s">
        <v>10</v>
      </c>
      <c r="L5" s="200" t="s">
        <v>11</v>
      </c>
      <c r="M5" s="200">
        <v>603</v>
      </c>
      <c r="N5" s="200">
        <v>604</v>
      </c>
      <c r="O5" s="200">
        <v>605</v>
      </c>
      <c r="P5" s="200" t="s">
        <v>15</v>
      </c>
      <c r="Q5" s="201" t="s">
        <v>16</v>
      </c>
    </row>
    <row r="6" spans="1:17" ht="36">
      <c r="A6" s="98"/>
      <c r="B6" s="98"/>
      <c r="C6" s="307"/>
      <c r="D6" s="308"/>
      <c r="E6" s="309"/>
      <c r="F6" s="202" t="s">
        <v>17</v>
      </c>
      <c r="G6" s="308"/>
      <c r="H6" s="203" t="s">
        <v>18</v>
      </c>
      <c r="I6" s="203" t="s">
        <v>19</v>
      </c>
      <c r="J6" s="203" t="s">
        <v>20</v>
      </c>
      <c r="K6" s="203" t="s">
        <v>21</v>
      </c>
      <c r="L6" s="203" t="s">
        <v>22</v>
      </c>
      <c r="M6" s="203" t="s">
        <v>23</v>
      </c>
      <c r="N6" s="203" t="s">
        <v>24</v>
      </c>
      <c r="O6" s="203" t="s">
        <v>25</v>
      </c>
      <c r="P6" s="203" t="s">
        <v>26</v>
      </c>
      <c r="Q6" s="204" t="s">
        <v>16</v>
      </c>
    </row>
    <row r="7" spans="1:17">
      <c r="A7" s="98"/>
      <c r="B7" s="101"/>
      <c r="C7" s="205">
        <v>29</v>
      </c>
      <c r="D7" s="192" t="s">
        <v>27</v>
      </c>
      <c r="E7" s="193" t="s">
        <v>28</v>
      </c>
      <c r="F7" s="192">
        <v>2025</v>
      </c>
      <c r="G7" s="194" t="s">
        <v>29</v>
      </c>
      <c r="H7" s="195">
        <v>0</v>
      </c>
      <c r="I7" s="195">
        <v>23300000</v>
      </c>
      <c r="J7" s="195">
        <f>'Aneksi nr.1'!G18</f>
        <v>58000000</v>
      </c>
      <c r="K7" s="195">
        <f>'Aneksi nr.1'!G19</f>
        <v>8200000</v>
      </c>
      <c r="L7" s="195">
        <f>'Aneksi nr.1'!G20</f>
        <v>9800000</v>
      </c>
      <c r="M7" s="195">
        <v>0</v>
      </c>
      <c r="N7" s="195">
        <v>0</v>
      </c>
      <c r="O7" s="195">
        <v>0</v>
      </c>
      <c r="P7" s="195">
        <f>'Aneksi nr.1'!G24</f>
        <v>0</v>
      </c>
      <c r="Q7" s="195">
        <f>SUM(H7:P7)</f>
        <v>99300000</v>
      </c>
    </row>
    <row r="8" spans="1:17">
      <c r="A8" s="98"/>
      <c r="B8" s="101"/>
      <c r="C8" s="205">
        <v>29</v>
      </c>
      <c r="D8" s="192" t="s">
        <v>27</v>
      </c>
      <c r="E8" s="193" t="s">
        <v>28</v>
      </c>
      <c r="F8" s="192">
        <v>2025</v>
      </c>
      <c r="G8" s="194" t="s">
        <v>30</v>
      </c>
      <c r="H8" s="195">
        <v>0</v>
      </c>
      <c r="I8" s="195">
        <f>+'Aneksi nr.1'!I28</f>
        <v>23300000</v>
      </c>
      <c r="J8" s="195">
        <f>'Aneksi nr.1'!I18</f>
        <v>58000000</v>
      </c>
      <c r="K8" s="195">
        <f>'Aneksi nr.1'!I19</f>
        <v>8200000</v>
      </c>
      <c r="L8" s="195">
        <f>'Aneksi nr.1'!I20</f>
        <v>9800000</v>
      </c>
      <c r="M8" s="195">
        <v>0</v>
      </c>
      <c r="N8" s="195">
        <v>0</v>
      </c>
      <c r="O8" s="195">
        <v>0</v>
      </c>
      <c r="P8" s="195">
        <f>'Aneksi nr.1'!I24</f>
        <v>100000</v>
      </c>
      <c r="Q8" s="195">
        <f>SUM(H8:P8)</f>
        <v>99400000</v>
      </c>
    </row>
    <row r="9" spans="1:17">
      <c r="A9" s="98"/>
      <c r="B9" s="101"/>
      <c r="C9" s="205">
        <v>29</v>
      </c>
      <c r="D9" s="192" t="s">
        <v>27</v>
      </c>
      <c r="E9" s="193" t="s">
        <v>28</v>
      </c>
      <c r="F9" s="192">
        <v>2025</v>
      </c>
      <c r="G9" s="194" t="s">
        <v>31</v>
      </c>
      <c r="H9" s="195">
        <v>0</v>
      </c>
      <c r="I9" s="195">
        <f>+'Aneksi nr.1'!L32</f>
        <v>0</v>
      </c>
      <c r="J9" s="195">
        <f>'Aneksi nr.1'!L18</f>
        <v>37224814</v>
      </c>
      <c r="K9" s="195">
        <f>'Aneksi nr.1'!L19</f>
        <v>4998749</v>
      </c>
      <c r="L9" s="195">
        <f>'Aneksi nr.1'!L20</f>
        <v>4995515</v>
      </c>
      <c r="M9" s="195">
        <v>0</v>
      </c>
      <c r="N9" s="195">
        <v>0</v>
      </c>
      <c r="O9" s="195">
        <v>0</v>
      </c>
      <c r="P9" s="195">
        <f>'Aneksi nr.1'!L24</f>
        <v>100000</v>
      </c>
      <c r="Q9" s="195">
        <f>SUM(H9:P9)</f>
        <v>47319078</v>
      </c>
    </row>
    <row r="10" spans="1:17">
      <c r="A10" s="98"/>
      <c r="B10" s="101"/>
      <c r="C10" s="205">
        <v>29</v>
      </c>
      <c r="D10" s="192" t="s">
        <v>27</v>
      </c>
      <c r="E10" s="193" t="s">
        <v>28</v>
      </c>
      <c r="F10" s="192">
        <v>2025</v>
      </c>
      <c r="G10" s="194" t="s">
        <v>32</v>
      </c>
      <c r="H10" s="195">
        <v>0</v>
      </c>
      <c r="I10" s="195">
        <v>0</v>
      </c>
      <c r="J10" s="195">
        <v>0</v>
      </c>
      <c r="K10" s="195">
        <v>0</v>
      </c>
      <c r="L10" s="195">
        <v>0</v>
      </c>
      <c r="M10" s="195">
        <v>0</v>
      </c>
      <c r="N10" s="195">
        <v>0</v>
      </c>
      <c r="O10" s="195">
        <v>0</v>
      </c>
      <c r="P10" s="195">
        <v>0</v>
      </c>
      <c r="Q10" s="195">
        <f>SUM(H10:P10)</f>
        <v>0</v>
      </c>
    </row>
    <row r="11" spans="1:17">
      <c r="A11" s="98"/>
      <c r="B11" s="101"/>
      <c r="C11" s="205"/>
      <c r="D11" s="192"/>
      <c r="E11" s="193" t="s">
        <v>16</v>
      </c>
      <c r="F11" s="192">
        <v>2025</v>
      </c>
      <c r="G11" s="194" t="s">
        <v>29</v>
      </c>
      <c r="H11" s="195">
        <v>0</v>
      </c>
      <c r="I11" s="195">
        <f>SUM(I7)</f>
        <v>23300000</v>
      </c>
      <c r="J11" s="195">
        <f t="shared" ref="J11:Q11" si="0">SUM(J7)</f>
        <v>58000000</v>
      </c>
      <c r="K11" s="195">
        <f t="shared" si="0"/>
        <v>8200000</v>
      </c>
      <c r="L11" s="195">
        <f t="shared" si="0"/>
        <v>9800000</v>
      </c>
      <c r="M11" s="195">
        <f t="shared" si="0"/>
        <v>0</v>
      </c>
      <c r="N11" s="195">
        <f t="shared" si="0"/>
        <v>0</v>
      </c>
      <c r="O11" s="195">
        <f t="shared" si="0"/>
        <v>0</v>
      </c>
      <c r="P11" s="195">
        <f t="shared" si="0"/>
        <v>0</v>
      </c>
      <c r="Q11" s="195">
        <f t="shared" si="0"/>
        <v>99300000</v>
      </c>
    </row>
    <row r="12" spans="1:17">
      <c r="A12" s="98"/>
      <c r="B12" s="101"/>
      <c r="C12" s="205"/>
      <c r="D12" s="192"/>
      <c r="E12" s="193" t="s">
        <v>16</v>
      </c>
      <c r="F12" s="192">
        <v>2025</v>
      </c>
      <c r="G12" s="194" t="s">
        <v>30</v>
      </c>
      <c r="H12" s="195">
        <v>0</v>
      </c>
      <c r="I12" s="195">
        <f t="shared" ref="I12:P12" si="1">I8</f>
        <v>23300000</v>
      </c>
      <c r="J12" s="195">
        <f t="shared" si="1"/>
        <v>58000000</v>
      </c>
      <c r="K12" s="195">
        <f t="shared" si="1"/>
        <v>8200000</v>
      </c>
      <c r="L12" s="195">
        <f t="shared" si="1"/>
        <v>9800000</v>
      </c>
      <c r="M12" s="195">
        <f t="shared" si="1"/>
        <v>0</v>
      </c>
      <c r="N12" s="195">
        <f t="shared" si="1"/>
        <v>0</v>
      </c>
      <c r="O12" s="195">
        <f t="shared" si="1"/>
        <v>0</v>
      </c>
      <c r="P12" s="195">
        <f t="shared" si="1"/>
        <v>100000</v>
      </c>
      <c r="Q12" s="195">
        <f>SUM(H12:P12)</f>
        <v>99400000</v>
      </c>
    </row>
    <row r="13" spans="1:17">
      <c r="A13" s="98"/>
      <c r="B13" s="101"/>
      <c r="C13" s="205"/>
      <c r="D13" s="192"/>
      <c r="E13" s="193" t="s">
        <v>16</v>
      </c>
      <c r="F13" s="192">
        <v>2025</v>
      </c>
      <c r="G13" s="194" t="s">
        <v>31</v>
      </c>
      <c r="H13" s="195">
        <v>0</v>
      </c>
      <c r="I13" s="195">
        <f>+I9</f>
        <v>0</v>
      </c>
      <c r="J13" s="195">
        <f t="shared" ref="J13:P13" si="2">J9</f>
        <v>37224814</v>
      </c>
      <c r="K13" s="195">
        <f t="shared" si="2"/>
        <v>4998749</v>
      </c>
      <c r="L13" s="195">
        <f t="shared" si="2"/>
        <v>4995515</v>
      </c>
      <c r="M13" s="195">
        <f t="shared" si="2"/>
        <v>0</v>
      </c>
      <c r="N13" s="195">
        <f t="shared" si="2"/>
        <v>0</v>
      </c>
      <c r="O13" s="195">
        <f t="shared" si="2"/>
        <v>0</v>
      </c>
      <c r="P13" s="195">
        <f t="shared" si="2"/>
        <v>100000</v>
      </c>
      <c r="Q13" s="195">
        <f>SUM(H13:P13)</f>
        <v>47319078</v>
      </c>
    </row>
    <row r="14" spans="1:17">
      <c r="A14" s="98"/>
      <c r="B14" s="101"/>
      <c r="C14" s="205"/>
      <c r="D14" s="192"/>
      <c r="E14" s="193" t="s">
        <v>16</v>
      </c>
      <c r="F14" s="192">
        <v>2025</v>
      </c>
      <c r="G14" s="194" t="s">
        <v>32</v>
      </c>
      <c r="H14" s="195">
        <v>0</v>
      </c>
      <c r="I14" s="195">
        <v>0</v>
      </c>
      <c r="J14" s="195">
        <v>0</v>
      </c>
      <c r="K14" s="195">
        <v>0</v>
      </c>
      <c r="L14" s="195">
        <v>0</v>
      </c>
      <c r="M14" s="195">
        <v>0</v>
      </c>
      <c r="N14" s="195">
        <v>0</v>
      </c>
      <c r="O14" s="195">
        <v>0</v>
      </c>
      <c r="P14" s="195">
        <v>0</v>
      </c>
      <c r="Q14" s="195">
        <v>0</v>
      </c>
    </row>
    <row r="15" spans="1:17">
      <c r="A15" s="98"/>
      <c r="B15" s="101"/>
      <c r="C15" s="205"/>
      <c r="D15" s="192"/>
      <c r="E15" s="193" t="s">
        <v>33</v>
      </c>
      <c r="F15" s="192">
        <v>2025</v>
      </c>
      <c r="G15" s="194"/>
      <c r="H15" s="195">
        <v>0</v>
      </c>
      <c r="I15" s="195">
        <f>SUM(I12-I13)</f>
        <v>23300000</v>
      </c>
      <c r="J15" s="195">
        <f t="shared" ref="J15:P15" si="3">SUM(J12-J13)</f>
        <v>20775186</v>
      </c>
      <c r="K15" s="195">
        <f t="shared" si="3"/>
        <v>3201251</v>
      </c>
      <c r="L15" s="195">
        <f t="shared" si="3"/>
        <v>4804485</v>
      </c>
      <c r="M15" s="195">
        <f t="shared" si="3"/>
        <v>0</v>
      </c>
      <c r="N15" s="195">
        <f t="shared" si="3"/>
        <v>0</v>
      </c>
      <c r="O15" s="195">
        <f t="shared" si="3"/>
        <v>0</v>
      </c>
      <c r="P15" s="195">
        <f t="shared" si="3"/>
        <v>0</v>
      </c>
      <c r="Q15" s="195">
        <f>SUM(I15:P15)</f>
        <v>52080922</v>
      </c>
    </row>
    <row r="16" spans="1:17">
      <c r="A16" s="98"/>
      <c r="B16" s="101"/>
      <c r="C16" s="205"/>
      <c r="D16" s="192"/>
      <c r="E16" s="193" t="s">
        <v>34</v>
      </c>
      <c r="F16" s="192">
        <v>2025</v>
      </c>
      <c r="G16" s="194"/>
      <c r="H16" s="195">
        <v>0</v>
      </c>
      <c r="I16" s="195">
        <f t="shared" ref="I16" si="4">I13/I8</f>
        <v>0</v>
      </c>
      <c r="J16" s="195">
        <f>(J13/J8)*100</f>
        <v>64.18071379310345</v>
      </c>
      <c r="K16" s="195">
        <f t="shared" ref="K16:Q16" si="5">(K13/K8)*100</f>
        <v>60.960353658536583</v>
      </c>
      <c r="L16" s="195">
        <f t="shared" si="5"/>
        <v>50.974642857142861</v>
      </c>
      <c r="M16" s="195" t="e">
        <f t="shared" si="5"/>
        <v>#DIV/0!</v>
      </c>
      <c r="N16" s="195" t="e">
        <f t="shared" si="5"/>
        <v>#DIV/0!</v>
      </c>
      <c r="O16" s="195" t="e">
        <f t="shared" si="5"/>
        <v>#DIV/0!</v>
      </c>
      <c r="P16" s="195">
        <f t="shared" si="5"/>
        <v>100</v>
      </c>
      <c r="Q16" s="195">
        <f t="shared" si="5"/>
        <v>47.604706237424551</v>
      </c>
    </row>
    <row r="17" spans="1:17">
      <c r="A17" s="98"/>
      <c r="B17" s="191"/>
      <c r="C17" s="206" t="s">
        <v>211</v>
      </c>
      <c r="D17" s="206" t="s">
        <v>224</v>
      </c>
      <c r="E17" s="207" t="s">
        <v>225</v>
      </c>
      <c r="F17" s="192">
        <v>2025</v>
      </c>
      <c r="G17" s="208" t="s">
        <v>31</v>
      </c>
      <c r="H17" s="195">
        <v>0</v>
      </c>
      <c r="I17" s="195">
        <v>0</v>
      </c>
      <c r="J17" s="195">
        <v>0</v>
      </c>
      <c r="K17" s="195">
        <v>0</v>
      </c>
      <c r="L17" s="195">
        <v>0</v>
      </c>
      <c r="M17" s="195">
        <f t="shared" ref="M17:P17" si="6">SUM(M14-M15)</f>
        <v>0</v>
      </c>
      <c r="N17" s="195">
        <f t="shared" si="6"/>
        <v>0</v>
      </c>
      <c r="O17" s="195">
        <f t="shared" si="6"/>
        <v>0</v>
      </c>
      <c r="P17" s="195">
        <f t="shared" si="6"/>
        <v>0</v>
      </c>
      <c r="Q17" s="195">
        <f>SUM(H17:P17)</f>
        <v>0</v>
      </c>
    </row>
    <row r="18" spans="1:17">
      <c r="A18" s="188"/>
      <c r="B18" s="189"/>
      <c r="C18" s="206" t="s">
        <v>211</v>
      </c>
      <c r="D18" s="206" t="s">
        <v>224</v>
      </c>
      <c r="E18" s="207" t="s">
        <v>225</v>
      </c>
      <c r="F18" s="192">
        <v>2025</v>
      </c>
      <c r="G18" s="208" t="s">
        <v>32</v>
      </c>
      <c r="H18" s="195">
        <v>0</v>
      </c>
      <c r="I18" s="195">
        <v>0</v>
      </c>
      <c r="J18" s="195">
        <v>0</v>
      </c>
      <c r="K18" s="195">
        <v>0</v>
      </c>
      <c r="L18" s="195">
        <v>0</v>
      </c>
      <c r="M18" s="195">
        <v>0</v>
      </c>
      <c r="N18" s="195">
        <v>0</v>
      </c>
      <c r="O18" s="195">
        <v>0</v>
      </c>
      <c r="P18" s="195">
        <v>0</v>
      </c>
      <c r="Q18" s="195">
        <v>0</v>
      </c>
    </row>
    <row r="19" spans="1:17" ht="15" customHeight="1">
      <c r="A19" s="98"/>
      <c r="B19" s="101"/>
      <c r="C19" s="190"/>
      <c r="D19" s="190"/>
      <c r="N19" s="190"/>
      <c r="O19" s="190"/>
      <c r="P19" s="190"/>
      <c r="Q19" s="190"/>
    </row>
    <row r="20" spans="1:17" ht="46.5" customHeight="1">
      <c r="A20" s="98"/>
      <c r="B20" s="101"/>
      <c r="C20" s="310" t="s">
        <v>209</v>
      </c>
      <c r="D20" s="311"/>
      <c r="E20" s="209" t="s">
        <v>35</v>
      </c>
      <c r="F20" s="174" t="s">
        <v>230</v>
      </c>
      <c r="G20" s="175"/>
      <c r="H20" s="210" t="s">
        <v>208</v>
      </c>
      <c r="I20" s="209" t="s">
        <v>35</v>
      </c>
      <c r="J20" s="174" t="s">
        <v>231</v>
      </c>
      <c r="K20" s="174"/>
      <c r="L20" s="174"/>
      <c r="N20" s="101"/>
      <c r="O20" s="101"/>
      <c r="P20" s="101"/>
      <c r="Q20" s="101"/>
    </row>
    <row r="21" spans="1:17" ht="15.75">
      <c r="A21" s="98"/>
      <c r="B21" s="101"/>
      <c r="C21" s="312"/>
      <c r="D21" s="313"/>
      <c r="E21" s="209" t="s">
        <v>36</v>
      </c>
      <c r="F21" s="209"/>
      <c r="G21" s="209"/>
      <c r="H21" s="210"/>
      <c r="I21" s="209" t="s">
        <v>36</v>
      </c>
      <c r="J21" s="175"/>
      <c r="K21" s="175"/>
      <c r="L21" s="175"/>
      <c r="N21" s="101"/>
      <c r="O21" s="101"/>
      <c r="P21" s="101"/>
      <c r="Q21" s="101"/>
    </row>
    <row r="22" spans="1:17" ht="15.75">
      <c r="A22" s="98"/>
      <c r="B22" s="98"/>
      <c r="C22" s="314"/>
      <c r="D22" s="315"/>
      <c r="E22" s="209" t="s">
        <v>37</v>
      </c>
      <c r="F22" s="175" t="s">
        <v>255</v>
      </c>
      <c r="G22" s="175"/>
      <c r="H22" s="210"/>
      <c r="I22" s="209" t="s">
        <v>37</v>
      </c>
      <c r="J22" s="175" t="s">
        <v>255</v>
      </c>
      <c r="K22" s="175"/>
      <c r="L22" s="175"/>
      <c r="M22" s="98"/>
      <c r="N22" s="98"/>
      <c r="O22" s="98"/>
      <c r="P22" s="98"/>
      <c r="Q22" s="98"/>
    </row>
    <row r="25" spans="1:17">
      <c r="G25" s="100" t="s">
        <v>38</v>
      </c>
    </row>
    <row r="26" spans="1:17">
      <c r="L26" s="102"/>
    </row>
  </sheetData>
  <mergeCells count="10">
    <mergeCell ref="C20:D22"/>
    <mergeCell ref="C2:Q2"/>
    <mergeCell ref="C3:Q3"/>
    <mergeCell ref="G4:G6"/>
    <mergeCell ref="H4:Q4"/>
    <mergeCell ref="A4:B5"/>
    <mergeCell ref="C4:C6"/>
    <mergeCell ref="D4:D6"/>
    <mergeCell ref="E4:E6"/>
    <mergeCell ref="F4:F5"/>
  </mergeCells>
  <printOptions horizontalCentered="1"/>
  <pageMargins left="0" right="0" top="0" bottom="0" header="0" footer="0"/>
  <pageSetup paperSize="9" scale="65" orientation="landscape" r:id="rId1"/>
  <ignoredErrors>
    <ignoredError sqref="P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R22"/>
  <sheetViews>
    <sheetView workbookViewId="0">
      <selection activeCell="K27" sqref="K27"/>
    </sheetView>
  </sheetViews>
  <sheetFormatPr defaultRowHeight="15"/>
  <cols>
    <col min="1" max="1" width="3.28515625" style="49" customWidth="1"/>
    <col min="2" max="2" width="0.140625" style="49" customWidth="1"/>
    <col min="3" max="3" width="9" style="49" customWidth="1"/>
    <col min="4" max="4" width="9.140625" style="49" customWidth="1"/>
    <col min="5" max="5" width="37.42578125" style="49" customWidth="1"/>
    <col min="6" max="6" width="11.85546875" style="49" customWidth="1"/>
    <col min="7" max="7" width="21" style="49" customWidth="1"/>
    <col min="8" max="8" width="11.7109375" style="49" customWidth="1"/>
    <col min="9" max="9" width="18.140625" style="49" customWidth="1"/>
    <col min="10" max="12" width="16.140625" style="49" customWidth="1"/>
    <col min="13" max="13" width="14.7109375" style="49" customWidth="1"/>
    <col min="14" max="14" width="0.140625" style="49" customWidth="1"/>
    <col min="15" max="15" width="10.42578125" style="49" customWidth="1"/>
    <col min="16" max="16" width="7.140625" style="49" customWidth="1"/>
    <col min="17" max="17" width="10" style="49" customWidth="1"/>
    <col min="18" max="18" width="16.140625" style="49" customWidth="1"/>
    <col min="19" max="16384" width="9.140625" style="49"/>
  </cols>
  <sheetData>
    <row r="1" spans="1:18">
      <c r="A1" s="47"/>
      <c r="B1" s="47"/>
      <c r="C1" s="103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>
      <c r="A2" s="47"/>
      <c r="B2" s="47"/>
      <c r="C2" s="325" t="s">
        <v>191</v>
      </c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</row>
    <row r="3" spans="1:18" ht="15.75" thickBot="1">
      <c r="A3" s="47"/>
      <c r="B3" s="47"/>
      <c r="C3" s="272" t="s">
        <v>256</v>
      </c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</row>
    <row r="4" spans="1:18" ht="25.5" thickTop="1" thickBot="1">
      <c r="A4" s="326"/>
      <c r="B4" s="326"/>
      <c r="C4" s="106" t="s">
        <v>192</v>
      </c>
      <c r="D4" s="107" t="s">
        <v>193</v>
      </c>
      <c r="E4" s="107" t="s">
        <v>84</v>
      </c>
      <c r="F4" s="107" t="s">
        <v>194</v>
      </c>
      <c r="G4" s="107" t="s">
        <v>85</v>
      </c>
      <c r="H4" s="108" t="s">
        <v>195</v>
      </c>
      <c r="I4" s="108" t="s">
        <v>196</v>
      </c>
      <c r="J4" s="108" t="s">
        <v>197</v>
      </c>
      <c r="K4" s="108" t="s">
        <v>198</v>
      </c>
      <c r="L4" s="108" t="s">
        <v>199</v>
      </c>
      <c r="M4" s="327" t="s">
        <v>200</v>
      </c>
      <c r="N4" s="327"/>
      <c r="O4" s="108" t="s">
        <v>201</v>
      </c>
      <c r="P4" s="108" t="s">
        <v>202</v>
      </c>
      <c r="Q4" s="108" t="s">
        <v>203</v>
      </c>
      <c r="R4" s="109" t="s">
        <v>16</v>
      </c>
    </row>
    <row r="5" spans="1:18">
      <c r="A5" s="47"/>
      <c r="B5" s="47"/>
      <c r="C5" s="196" t="s">
        <v>211</v>
      </c>
      <c r="D5" s="197" t="s">
        <v>212</v>
      </c>
      <c r="E5" s="197" t="s">
        <v>213</v>
      </c>
      <c r="F5" s="111">
        <v>2025</v>
      </c>
      <c r="G5" s="112" t="s">
        <v>29</v>
      </c>
      <c r="H5" s="113">
        <v>0</v>
      </c>
      <c r="I5" s="113">
        <v>23300000</v>
      </c>
      <c r="J5" s="113">
        <v>58000000</v>
      </c>
      <c r="K5" s="113">
        <v>8200000</v>
      </c>
      <c r="L5" s="113">
        <v>9800000</v>
      </c>
      <c r="M5" s="324">
        <v>0</v>
      </c>
      <c r="N5" s="324"/>
      <c r="O5" s="113">
        <v>0</v>
      </c>
      <c r="P5" s="113">
        <v>0</v>
      </c>
      <c r="Q5" s="113">
        <v>0</v>
      </c>
      <c r="R5" s="115">
        <f>SUM(H5:Q5)</f>
        <v>99300000</v>
      </c>
    </row>
    <row r="6" spans="1:18">
      <c r="A6" s="47"/>
      <c r="B6" s="47"/>
      <c r="C6" s="196" t="s">
        <v>211</v>
      </c>
      <c r="D6" s="197" t="s">
        <v>212</v>
      </c>
      <c r="E6" s="197" t="s">
        <v>213</v>
      </c>
      <c r="F6" s="111">
        <v>2025</v>
      </c>
      <c r="G6" s="112" t="s">
        <v>30</v>
      </c>
      <c r="H6" s="113">
        <v>0</v>
      </c>
      <c r="I6" s="263">
        <v>23300000</v>
      </c>
      <c r="J6" s="263">
        <v>58000000</v>
      </c>
      <c r="K6" s="263">
        <v>8200000</v>
      </c>
      <c r="L6" s="263">
        <v>9800000</v>
      </c>
      <c r="M6" s="324">
        <v>0</v>
      </c>
      <c r="N6" s="324"/>
      <c r="O6" s="113">
        <v>0</v>
      </c>
      <c r="P6" s="113">
        <v>0</v>
      </c>
      <c r="Q6" s="113">
        <v>0</v>
      </c>
      <c r="R6" s="115">
        <f>SUM(H6:Q6)</f>
        <v>99300000</v>
      </c>
    </row>
    <row r="7" spans="1:18">
      <c r="A7" s="47"/>
      <c r="B7" s="47"/>
      <c r="C7" s="196" t="s">
        <v>211</v>
      </c>
      <c r="D7" s="197" t="s">
        <v>212</v>
      </c>
      <c r="E7" s="197" t="s">
        <v>213</v>
      </c>
      <c r="F7" s="111">
        <v>2025</v>
      </c>
      <c r="G7" s="112" t="s">
        <v>204</v>
      </c>
      <c r="H7" s="113">
        <v>0</v>
      </c>
      <c r="I7" s="113">
        <v>0</v>
      </c>
      <c r="J7" s="263">
        <f>+'Aneksi nr.1'!L18</f>
        <v>37224814</v>
      </c>
      <c r="K7" s="263">
        <f>+'Aneksi nr.1'!L19</f>
        <v>4998749</v>
      </c>
      <c r="L7" s="263">
        <f>+'Aneksi nr.1'!L20</f>
        <v>4995515</v>
      </c>
      <c r="M7" s="324">
        <v>0</v>
      </c>
      <c r="N7" s="324"/>
      <c r="O7" s="113">
        <v>0</v>
      </c>
      <c r="P7" s="113">
        <v>0</v>
      </c>
      <c r="Q7" s="113">
        <f>+'Aneksi nr.1'!L24</f>
        <v>100000</v>
      </c>
      <c r="R7" s="115">
        <f>SUM(H7:Q7)</f>
        <v>47319078</v>
      </c>
    </row>
    <row r="8" spans="1:18">
      <c r="A8" s="47"/>
      <c r="B8" s="47"/>
      <c r="C8" s="196" t="s">
        <v>211</v>
      </c>
      <c r="D8" s="197" t="s">
        <v>212</v>
      </c>
      <c r="E8" s="197" t="s">
        <v>213</v>
      </c>
      <c r="F8" s="111">
        <v>2025</v>
      </c>
      <c r="G8" s="112" t="s">
        <v>32</v>
      </c>
      <c r="H8" s="113">
        <v>0</v>
      </c>
      <c r="I8" s="113">
        <v>0</v>
      </c>
      <c r="J8" s="113">
        <v>0</v>
      </c>
      <c r="K8" s="113">
        <v>0</v>
      </c>
      <c r="L8" s="113">
        <v>0</v>
      </c>
      <c r="M8" s="324">
        <v>0</v>
      </c>
      <c r="N8" s="324"/>
      <c r="O8" s="113">
        <v>0</v>
      </c>
      <c r="P8" s="113">
        <v>0</v>
      </c>
      <c r="Q8" s="113"/>
      <c r="R8" s="115">
        <f>SUM(J8:Q8)</f>
        <v>0</v>
      </c>
    </row>
    <row r="9" spans="1:18">
      <c r="A9" s="47"/>
      <c r="B9" s="47"/>
      <c r="C9" s="110"/>
      <c r="D9" s="111"/>
      <c r="E9" s="111" t="s">
        <v>33</v>
      </c>
      <c r="F9" s="111">
        <v>2025</v>
      </c>
      <c r="G9" s="112"/>
      <c r="H9" s="113">
        <v>0</v>
      </c>
      <c r="I9" s="113">
        <f>SUM(I6-I7)</f>
        <v>23300000</v>
      </c>
      <c r="J9" s="113">
        <f>SUM(J6-J7)</f>
        <v>20775186</v>
      </c>
      <c r="K9" s="113">
        <f>SUM(K6-K7)</f>
        <v>3201251</v>
      </c>
      <c r="L9" s="113">
        <f>SUM(L6-L7)</f>
        <v>4804485</v>
      </c>
      <c r="M9" s="324">
        <v>0</v>
      </c>
      <c r="N9" s="324"/>
      <c r="O9" s="113">
        <v>0</v>
      </c>
      <c r="P9" s="113">
        <v>0</v>
      </c>
      <c r="Q9" s="113">
        <v>0</v>
      </c>
      <c r="R9" s="115">
        <f>SUM(I9:Q9)</f>
        <v>52080922</v>
      </c>
    </row>
    <row r="10" spans="1:18">
      <c r="A10" s="47"/>
      <c r="B10" s="47"/>
      <c r="C10" s="110"/>
      <c r="D10" s="111"/>
      <c r="E10" s="111" t="s">
        <v>34</v>
      </c>
      <c r="F10" s="111">
        <v>2025</v>
      </c>
      <c r="G10" s="112"/>
      <c r="H10" s="113">
        <v>0</v>
      </c>
      <c r="I10" s="113">
        <f>SUM(I7/I6)</f>
        <v>0</v>
      </c>
      <c r="J10" s="116">
        <f>SUM(J7/J6)</f>
        <v>0.6418071379310345</v>
      </c>
      <c r="K10" s="116">
        <f>SUM(K7/K6)</f>
        <v>0.60960353658536581</v>
      </c>
      <c r="L10" s="116">
        <f>SUM(L7/L6)</f>
        <v>0.5097464285714286</v>
      </c>
      <c r="M10" s="324">
        <v>0</v>
      </c>
      <c r="N10" s="324"/>
      <c r="O10" s="113">
        <v>0</v>
      </c>
      <c r="P10" s="113">
        <v>0</v>
      </c>
      <c r="Q10" s="113">
        <v>0</v>
      </c>
      <c r="R10" s="117">
        <f>SUM(R7/R6)</f>
        <v>0.47652646525679759</v>
      </c>
    </row>
    <row r="11" spans="1:18">
      <c r="A11" s="47"/>
      <c r="B11" s="47"/>
      <c r="C11" s="110"/>
      <c r="D11" s="111"/>
      <c r="E11" s="111" t="s">
        <v>205</v>
      </c>
      <c r="F11" s="111">
        <v>2025</v>
      </c>
      <c r="G11" s="112" t="s">
        <v>29</v>
      </c>
      <c r="H11" s="113">
        <v>0</v>
      </c>
      <c r="I11" s="113">
        <f t="shared" ref="I11:L13" si="0">SUM(I5)</f>
        <v>23300000</v>
      </c>
      <c r="J11" s="113">
        <f t="shared" si="0"/>
        <v>58000000</v>
      </c>
      <c r="K11" s="113">
        <f t="shared" si="0"/>
        <v>8200000</v>
      </c>
      <c r="L11" s="113">
        <f t="shared" si="0"/>
        <v>9800000</v>
      </c>
      <c r="M11" s="324">
        <v>0</v>
      </c>
      <c r="N11" s="324"/>
      <c r="O11" s="113">
        <v>0</v>
      </c>
      <c r="P11" s="113">
        <v>0</v>
      </c>
      <c r="Q11" s="113">
        <f>SUM(Q5)</f>
        <v>0</v>
      </c>
      <c r="R11" s="115">
        <f>SUM(I11:Q11)</f>
        <v>99300000</v>
      </c>
    </row>
    <row r="12" spans="1:18">
      <c r="A12" s="47"/>
      <c r="B12" s="47"/>
      <c r="C12" s="110"/>
      <c r="D12" s="111"/>
      <c r="E12" s="111" t="s">
        <v>205</v>
      </c>
      <c r="F12" s="111">
        <v>2025</v>
      </c>
      <c r="G12" s="112" t="s">
        <v>30</v>
      </c>
      <c r="H12" s="113"/>
      <c r="I12" s="113">
        <f t="shared" si="0"/>
        <v>23300000</v>
      </c>
      <c r="J12" s="113">
        <f t="shared" si="0"/>
        <v>58000000</v>
      </c>
      <c r="K12" s="113">
        <f t="shared" si="0"/>
        <v>8200000</v>
      </c>
      <c r="L12" s="113">
        <f t="shared" si="0"/>
        <v>9800000</v>
      </c>
      <c r="M12" s="324">
        <v>0</v>
      </c>
      <c r="N12" s="324"/>
      <c r="O12" s="113">
        <v>0</v>
      </c>
      <c r="P12" s="113">
        <v>0</v>
      </c>
      <c r="Q12" s="113">
        <f>SUM(Q6)</f>
        <v>0</v>
      </c>
      <c r="R12" s="115">
        <f>SUM(I12:Q12)</f>
        <v>99300000</v>
      </c>
    </row>
    <row r="13" spans="1:18">
      <c r="A13" s="47"/>
      <c r="B13" s="47"/>
      <c r="C13" s="110"/>
      <c r="D13" s="111"/>
      <c r="E13" s="111" t="s">
        <v>205</v>
      </c>
      <c r="F13" s="111">
        <v>2025</v>
      </c>
      <c r="G13" s="112" t="s">
        <v>204</v>
      </c>
      <c r="H13" s="113">
        <v>0</v>
      </c>
      <c r="I13" s="113">
        <f t="shared" si="0"/>
        <v>0</v>
      </c>
      <c r="J13" s="113">
        <f t="shared" si="0"/>
        <v>37224814</v>
      </c>
      <c r="K13" s="113">
        <f t="shared" si="0"/>
        <v>4998749</v>
      </c>
      <c r="L13" s="113">
        <f t="shared" si="0"/>
        <v>4995515</v>
      </c>
      <c r="M13" s="324">
        <v>0</v>
      </c>
      <c r="N13" s="324"/>
      <c r="O13" s="113">
        <v>0</v>
      </c>
      <c r="P13" s="113">
        <v>0</v>
      </c>
      <c r="Q13" s="113">
        <f>SUM(Q7)</f>
        <v>100000</v>
      </c>
      <c r="R13" s="115">
        <f>SUM(I13:Q13)</f>
        <v>47319078</v>
      </c>
    </row>
    <row r="14" spans="1:18">
      <c r="A14" s="47"/>
      <c r="B14" s="47"/>
      <c r="C14" s="110"/>
      <c r="D14" s="111"/>
      <c r="E14" s="111" t="s">
        <v>205</v>
      </c>
      <c r="F14" s="111">
        <v>2025</v>
      </c>
      <c r="G14" s="112" t="s">
        <v>32</v>
      </c>
      <c r="H14" s="113">
        <v>0</v>
      </c>
      <c r="I14" s="113">
        <v>0</v>
      </c>
      <c r="J14" s="113">
        <v>0</v>
      </c>
      <c r="K14" s="113">
        <v>0</v>
      </c>
      <c r="L14" s="113"/>
      <c r="M14" s="324">
        <v>0</v>
      </c>
      <c r="N14" s="324"/>
      <c r="O14" s="113">
        <v>0</v>
      </c>
      <c r="P14" s="113">
        <v>0</v>
      </c>
      <c r="Q14" s="113">
        <v>0</v>
      </c>
      <c r="R14" s="115">
        <f>SUM(J14:Q14)</f>
        <v>0</v>
      </c>
    </row>
    <row r="15" spans="1:18">
      <c r="A15" s="47"/>
      <c r="B15" s="47"/>
      <c r="C15" s="110"/>
      <c r="D15" s="111"/>
      <c r="E15" s="111" t="s">
        <v>206</v>
      </c>
      <c r="F15" s="111">
        <v>2025</v>
      </c>
      <c r="G15" s="112" t="s">
        <v>29</v>
      </c>
      <c r="H15" s="113">
        <v>38</v>
      </c>
      <c r="I15" s="213"/>
      <c r="J15" s="113"/>
      <c r="K15" s="213"/>
      <c r="L15" s="213"/>
      <c r="M15" s="324"/>
      <c r="N15" s="324"/>
      <c r="O15" s="113"/>
      <c r="P15" s="113"/>
      <c r="Q15" s="113"/>
      <c r="R15" s="115"/>
    </row>
    <row r="16" spans="1:18">
      <c r="A16" s="47"/>
      <c r="B16" s="47"/>
      <c r="C16" s="110"/>
      <c r="D16" s="111"/>
      <c r="E16" s="111" t="s">
        <v>206</v>
      </c>
      <c r="F16" s="111">
        <v>2025</v>
      </c>
      <c r="G16" s="112" t="s">
        <v>30</v>
      </c>
      <c r="H16" s="113">
        <v>38</v>
      </c>
      <c r="I16" s="213"/>
      <c r="J16" s="113"/>
      <c r="K16" s="113"/>
      <c r="L16" s="113"/>
      <c r="M16" s="324"/>
      <c r="N16" s="324"/>
      <c r="O16" s="113"/>
      <c r="P16" s="113"/>
      <c r="Q16" s="113"/>
      <c r="R16" s="115"/>
    </row>
    <row r="17" spans="1:18">
      <c r="A17" s="47"/>
      <c r="B17" s="47"/>
      <c r="C17" s="110"/>
      <c r="D17" s="111"/>
      <c r="E17" s="111" t="s">
        <v>206</v>
      </c>
      <c r="F17" s="111">
        <v>2025</v>
      </c>
      <c r="G17" s="112" t="s">
        <v>207</v>
      </c>
      <c r="H17" s="113">
        <v>37</v>
      </c>
      <c r="I17" s="213"/>
      <c r="J17" s="113"/>
      <c r="K17" s="113"/>
      <c r="L17" s="113"/>
      <c r="M17" s="324"/>
      <c r="N17" s="324"/>
      <c r="O17" s="113"/>
      <c r="P17" s="113"/>
      <c r="Q17" s="113"/>
      <c r="R17" s="115"/>
    </row>
    <row r="18" spans="1:18">
      <c r="A18" s="47"/>
      <c r="B18" s="303"/>
      <c r="C18" s="303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</row>
    <row r="19" spans="1:18" ht="15.75">
      <c r="A19" s="47"/>
      <c r="B19" s="47"/>
      <c r="C19" s="47"/>
      <c r="D19" s="47"/>
      <c r="E19" s="319" t="s">
        <v>209</v>
      </c>
      <c r="F19" s="118" t="s">
        <v>35</v>
      </c>
      <c r="G19" s="320" t="s">
        <v>230</v>
      </c>
      <c r="H19" s="320"/>
      <c r="I19" s="321" t="s">
        <v>208</v>
      </c>
      <c r="J19" s="118" t="s">
        <v>35</v>
      </c>
      <c r="K19" s="322" t="s">
        <v>231</v>
      </c>
      <c r="L19" s="322"/>
      <c r="M19" s="322"/>
      <c r="N19" s="47"/>
      <c r="O19" s="47"/>
      <c r="P19" s="47"/>
      <c r="Q19" s="47"/>
      <c r="R19" s="47"/>
    </row>
    <row r="20" spans="1:18" ht="50.25" customHeight="1">
      <c r="A20" s="47"/>
      <c r="B20" s="47"/>
      <c r="C20" s="47"/>
      <c r="D20" s="47"/>
      <c r="E20" s="319"/>
      <c r="F20" s="118" t="s">
        <v>36</v>
      </c>
      <c r="G20" s="323"/>
      <c r="H20" s="323"/>
      <c r="I20" s="321"/>
      <c r="J20" s="118" t="s">
        <v>36</v>
      </c>
      <c r="K20" s="323"/>
      <c r="L20" s="323"/>
      <c r="M20" s="323"/>
      <c r="N20" s="47"/>
      <c r="O20" s="47"/>
      <c r="P20" s="47"/>
      <c r="Q20" s="47"/>
      <c r="R20" s="47"/>
    </row>
    <row r="21" spans="1:18" ht="15.75">
      <c r="A21" s="47"/>
      <c r="B21" s="47"/>
      <c r="C21" s="47"/>
      <c r="D21" s="47"/>
      <c r="E21" s="319"/>
      <c r="F21" s="118" t="s">
        <v>37</v>
      </c>
      <c r="G21" s="320" t="s">
        <v>255</v>
      </c>
      <c r="H21" s="320"/>
      <c r="I21" s="321"/>
      <c r="J21" s="118" t="s">
        <v>37</v>
      </c>
      <c r="K21" s="322" t="s">
        <v>255</v>
      </c>
      <c r="L21" s="322"/>
      <c r="M21" s="322"/>
      <c r="N21" s="47"/>
      <c r="O21" s="47"/>
      <c r="P21" s="47"/>
      <c r="Q21" s="47"/>
      <c r="R21" s="47"/>
    </row>
    <row r="22" spans="1:18">
      <c r="A22" s="47"/>
      <c r="B22" s="47"/>
      <c r="C22" s="303"/>
      <c r="D22" s="303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</sheetData>
  <mergeCells count="27">
    <mergeCell ref="M5:N5"/>
    <mergeCell ref="M6:N6"/>
    <mergeCell ref="C2:R2"/>
    <mergeCell ref="C3:R3"/>
    <mergeCell ref="A4:B4"/>
    <mergeCell ref="M4:N4"/>
    <mergeCell ref="B18:C18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C22:D22"/>
    <mergeCell ref="E19:E21"/>
    <mergeCell ref="G19:H19"/>
    <mergeCell ref="I19:I21"/>
    <mergeCell ref="K19:M19"/>
    <mergeCell ref="G20:H20"/>
    <mergeCell ref="K20:M20"/>
    <mergeCell ref="G21:H21"/>
    <mergeCell ref="K21:M21"/>
  </mergeCells>
  <printOptions horizontalCentered="1"/>
  <pageMargins left="0" right="0" top="0" bottom="0" header="0" footer="0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N53"/>
  <sheetViews>
    <sheetView zoomScaleNormal="100" workbookViewId="0">
      <selection activeCell="D25" sqref="D25"/>
    </sheetView>
  </sheetViews>
  <sheetFormatPr defaultRowHeight="15"/>
  <cols>
    <col min="1" max="1" width="3.28515625" style="49" customWidth="1"/>
    <col min="2" max="2" width="15" style="49" customWidth="1"/>
    <col min="3" max="3" width="50.28515625" style="49" customWidth="1"/>
    <col min="4" max="4" width="16.28515625" style="49" customWidth="1"/>
    <col min="5" max="5" width="11.140625" style="49" customWidth="1"/>
    <col min="6" max="6" width="16.28515625" style="49" customWidth="1"/>
    <col min="7" max="7" width="11.140625" style="49" customWidth="1"/>
    <col min="8" max="8" width="16.28515625" style="49" customWidth="1"/>
    <col min="9" max="9" width="11.140625" style="49" customWidth="1"/>
    <col min="10" max="10" width="15.85546875" style="49" customWidth="1"/>
    <col min="11" max="11" width="16.28515625" style="49" customWidth="1"/>
    <col min="12" max="12" width="11.140625" style="49" customWidth="1"/>
    <col min="13" max="13" width="15" style="49" customWidth="1"/>
    <col min="14" max="14" width="11.7109375" style="49" customWidth="1"/>
    <col min="15" max="16384" width="9.140625" style="49"/>
  </cols>
  <sheetData>
    <row r="1" spans="1:14">
      <c r="A1" s="47"/>
      <c r="B1" s="9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>
      <c r="A2" s="47"/>
      <c r="B2" s="271" t="s">
        <v>86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spans="1:14">
      <c r="A3" s="47"/>
      <c r="B3" s="331" t="s">
        <v>257</v>
      </c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</row>
    <row r="4" spans="1:14">
      <c r="A4" s="47"/>
      <c r="B4" s="273" t="s">
        <v>39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</row>
    <row r="5" spans="1:14" ht="15.75" thickBot="1">
      <c r="A5" s="303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ht="25.5" customHeight="1" thickTop="1" thickBot="1">
      <c r="A6" s="303"/>
      <c r="B6" s="332" t="s">
        <v>87</v>
      </c>
      <c r="C6" s="333"/>
      <c r="D6" s="333"/>
      <c r="E6" s="333"/>
      <c r="F6" s="275" t="s">
        <v>41</v>
      </c>
      <c r="G6" s="275"/>
      <c r="H6" s="335"/>
      <c r="I6" s="335"/>
      <c r="J6" s="335"/>
      <c r="K6" s="335"/>
      <c r="L6" s="335"/>
      <c r="M6" s="335"/>
      <c r="N6" s="335"/>
    </row>
    <row r="7" spans="1:14" ht="15.75" customHeight="1" thickTop="1">
      <c r="A7" s="47"/>
      <c r="B7" s="332"/>
      <c r="C7" s="334"/>
      <c r="D7" s="334"/>
      <c r="E7" s="334"/>
      <c r="F7" s="275"/>
      <c r="G7" s="275"/>
      <c r="H7" s="335"/>
      <c r="I7" s="335"/>
      <c r="J7" s="335"/>
      <c r="K7" s="335"/>
      <c r="L7" s="335"/>
      <c r="M7" s="335"/>
      <c r="N7" s="335"/>
    </row>
    <row r="8" spans="1:14">
      <c r="A8" s="47"/>
      <c r="B8" s="120" t="s">
        <v>88</v>
      </c>
      <c r="C8" s="328"/>
      <c r="D8" s="328"/>
      <c r="E8" s="328"/>
      <c r="F8" s="329" t="s">
        <v>89</v>
      </c>
      <c r="G8" s="329"/>
      <c r="H8" s="330"/>
      <c r="I8" s="330"/>
      <c r="J8" s="330"/>
      <c r="K8" s="330"/>
      <c r="L8" s="330"/>
      <c r="M8" s="330"/>
      <c r="N8" s="330"/>
    </row>
    <row r="9" spans="1:14" ht="15.75" thickBot="1">
      <c r="A9" s="47"/>
      <c r="B9" s="281" t="s">
        <v>42</v>
      </c>
      <c r="C9" s="281"/>
      <c r="D9" s="282" t="s">
        <v>90</v>
      </c>
      <c r="E9" s="282"/>
      <c r="F9" s="282"/>
      <c r="G9" s="282"/>
      <c r="H9" s="282"/>
      <c r="I9" s="282"/>
      <c r="J9" s="282"/>
      <c r="K9" s="282"/>
      <c r="L9" s="282"/>
      <c r="M9" s="282"/>
      <c r="N9" s="282"/>
    </row>
    <row r="10" spans="1:14" ht="16.5" thickTop="1" thickBot="1">
      <c r="A10" s="47"/>
      <c r="B10" s="281"/>
      <c r="C10" s="281"/>
      <c r="D10" s="121" t="s">
        <v>91</v>
      </c>
      <c r="E10" s="122">
        <v>2024</v>
      </c>
      <c r="F10" s="283" t="s">
        <v>4</v>
      </c>
      <c r="G10" s="283"/>
      <c r="H10" s="283" t="s">
        <v>4</v>
      </c>
      <c r="I10" s="283"/>
      <c r="J10" s="50" t="s">
        <v>4</v>
      </c>
      <c r="K10" s="283" t="s">
        <v>4</v>
      </c>
      <c r="L10" s="283"/>
      <c r="M10" s="285" t="s">
        <v>92</v>
      </c>
      <c r="N10" s="286" t="s">
        <v>44</v>
      </c>
    </row>
    <row r="11" spans="1:14" ht="37.5" thickTop="1" thickBot="1">
      <c r="A11" s="47"/>
      <c r="B11" s="281"/>
      <c r="C11" s="281"/>
      <c r="D11" s="52" t="s">
        <v>93</v>
      </c>
      <c r="E11" s="53" t="s">
        <v>46</v>
      </c>
      <c r="F11" s="54" t="s">
        <v>252</v>
      </c>
      <c r="G11" s="55" t="s">
        <v>46</v>
      </c>
      <c r="H11" s="54" t="s">
        <v>251</v>
      </c>
      <c r="I11" s="55" t="s">
        <v>46</v>
      </c>
      <c r="J11" s="56" t="s">
        <v>94</v>
      </c>
      <c r="K11" s="54" t="s">
        <v>48</v>
      </c>
      <c r="L11" s="55" t="s">
        <v>46</v>
      </c>
      <c r="M11" s="285"/>
      <c r="N11" s="286"/>
    </row>
    <row r="12" spans="1:14" ht="16.5" thickTop="1" thickBot="1">
      <c r="A12" s="47"/>
      <c r="B12" s="281"/>
      <c r="C12" s="281"/>
      <c r="D12" s="57" t="s">
        <v>49</v>
      </c>
      <c r="E12" s="57" t="s">
        <v>50</v>
      </c>
      <c r="F12" s="57" t="s">
        <v>51</v>
      </c>
      <c r="G12" s="57" t="s">
        <v>52</v>
      </c>
      <c r="H12" s="57" t="s">
        <v>53</v>
      </c>
      <c r="I12" s="57" t="s">
        <v>54</v>
      </c>
      <c r="J12" s="57" t="s">
        <v>55</v>
      </c>
      <c r="K12" s="57" t="s">
        <v>56</v>
      </c>
      <c r="L12" s="57" t="s">
        <v>57</v>
      </c>
      <c r="M12" s="57" t="s">
        <v>58</v>
      </c>
      <c r="N12" s="58" t="s">
        <v>59</v>
      </c>
    </row>
    <row r="13" spans="1:14" ht="15.75" thickTop="1">
      <c r="A13" s="47"/>
      <c r="B13" s="278" t="s">
        <v>66</v>
      </c>
      <c r="C13" s="278"/>
      <c r="D13" s="59"/>
      <c r="E13" s="60"/>
      <c r="F13" s="59"/>
      <c r="G13" s="60"/>
      <c r="H13" s="59"/>
      <c r="I13" s="60"/>
      <c r="J13" s="61"/>
      <c r="K13" s="59"/>
      <c r="L13" s="60"/>
      <c r="M13" s="59"/>
      <c r="N13" s="62"/>
    </row>
    <row r="14" spans="1:14">
      <c r="A14" s="47"/>
      <c r="B14" s="63" t="s">
        <v>61</v>
      </c>
      <c r="C14" s="64" t="s">
        <v>62</v>
      </c>
      <c r="D14" s="59"/>
      <c r="E14" s="60"/>
      <c r="F14" s="59"/>
      <c r="G14" s="60"/>
      <c r="H14" s="59"/>
      <c r="I14" s="60"/>
      <c r="J14" s="65"/>
      <c r="K14" s="59"/>
      <c r="L14" s="60"/>
      <c r="M14" s="59"/>
      <c r="N14" s="62"/>
    </row>
    <row r="15" spans="1:14">
      <c r="A15" s="47"/>
      <c r="B15" s="79" t="s">
        <v>9</v>
      </c>
      <c r="C15" s="123" t="s">
        <v>68</v>
      </c>
      <c r="D15" s="83">
        <v>56067646</v>
      </c>
      <c r="E15" s="82">
        <f>SUM(D15/D33)</f>
        <v>0.75507720170403847</v>
      </c>
      <c r="F15" s="81">
        <v>58000000</v>
      </c>
      <c r="G15" s="82">
        <f>SUM(F15/F33)</f>
        <v>0.58408862034239672</v>
      </c>
      <c r="H15" s="81">
        <v>58000000</v>
      </c>
      <c r="I15" s="82">
        <f>SUM(H15/H33)</f>
        <v>0.58350100603621735</v>
      </c>
      <c r="J15" s="81">
        <f>SUM(H15-F15)</f>
        <v>0</v>
      </c>
      <c r="K15" s="83">
        <f>+'Aneksi nr.1'!L18</f>
        <v>37224814</v>
      </c>
      <c r="L15" s="82">
        <f>SUM(K15/K33)</f>
        <v>0.78667665502696393</v>
      </c>
      <c r="M15" s="81">
        <f>SUM(H15-K15)</f>
        <v>20775186</v>
      </c>
      <c r="N15" s="84">
        <f>SUM(K15/H15)</f>
        <v>0.6418071379310345</v>
      </c>
    </row>
    <row r="16" spans="1:14">
      <c r="A16" s="47"/>
      <c r="B16" s="79" t="s">
        <v>10</v>
      </c>
      <c r="C16" s="123" t="s">
        <v>69</v>
      </c>
      <c r="D16" s="83">
        <v>7148098</v>
      </c>
      <c r="E16" s="82">
        <f>SUM(D16/D33)</f>
        <v>9.6265247792750822E-2</v>
      </c>
      <c r="F16" s="81">
        <v>8200000</v>
      </c>
      <c r="G16" s="82">
        <f>F16/F33</f>
        <v>8.2578046324269891E-2</v>
      </c>
      <c r="H16" s="81">
        <v>8200000</v>
      </c>
      <c r="I16" s="82">
        <f>SUM(H16/H33)</f>
        <v>8.249496981891348E-2</v>
      </c>
      <c r="J16" s="81">
        <f t="shared" ref="J16:J21" si="0">SUM(H16-F16)</f>
        <v>0</v>
      </c>
      <c r="K16" s="83">
        <f>+'Aneksi nr.1'!L19</f>
        <v>4998749</v>
      </c>
      <c r="L16" s="82">
        <f>SUM(K16/K33)</f>
        <v>0.10563918848968275</v>
      </c>
      <c r="M16" s="81">
        <f t="shared" ref="M16:M21" si="1">SUM(H16-K16)</f>
        <v>3201251</v>
      </c>
      <c r="N16" s="84">
        <f>SUM(K16/H16)</f>
        <v>0.60960353658536581</v>
      </c>
    </row>
    <row r="17" spans="1:14">
      <c r="A17" s="47"/>
      <c r="B17" s="79" t="s">
        <v>11</v>
      </c>
      <c r="C17" s="123" t="s">
        <v>70</v>
      </c>
      <c r="D17" s="83">
        <v>10589646</v>
      </c>
      <c r="E17" s="82">
        <f>SUM(D17/D33)</f>
        <v>0.14261344713342103</v>
      </c>
      <c r="F17" s="81">
        <v>9800000</v>
      </c>
      <c r="G17" s="82">
        <f>SUM(F17/F30)</f>
        <v>9.8690835850956699E-2</v>
      </c>
      <c r="H17" s="81">
        <v>9800000</v>
      </c>
      <c r="I17" s="82">
        <f>SUM(H17/H33)</f>
        <v>9.8591549295774641E-2</v>
      </c>
      <c r="J17" s="81">
        <f t="shared" si="0"/>
        <v>0</v>
      </c>
      <c r="K17" s="83">
        <f>+'Aneksi nr.1'!L20</f>
        <v>4995515</v>
      </c>
      <c r="L17" s="82">
        <f>SUM(K17/K33)</f>
        <v>0.10557084396276699</v>
      </c>
      <c r="M17" s="81">
        <f t="shared" si="1"/>
        <v>4804485</v>
      </c>
      <c r="N17" s="84">
        <f>SUM(K17/H17)</f>
        <v>0.5097464285714286</v>
      </c>
    </row>
    <row r="18" spans="1:14">
      <c r="A18" s="47"/>
      <c r="B18" s="79" t="s">
        <v>12</v>
      </c>
      <c r="C18" s="123" t="s">
        <v>71</v>
      </c>
      <c r="D18" s="83">
        <v>0</v>
      </c>
      <c r="E18" s="82">
        <f>SUM(D18/D36)</f>
        <v>0</v>
      </c>
      <c r="F18" s="81">
        <v>0</v>
      </c>
      <c r="G18" s="81">
        <v>0</v>
      </c>
      <c r="H18" s="81">
        <v>0</v>
      </c>
      <c r="I18" s="82"/>
      <c r="J18" s="81">
        <f t="shared" si="0"/>
        <v>0</v>
      </c>
      <c r="K18" s="83">
        <v>0</v>
      </c>
      <c r="L18" s="81">
        <v>0</v>
      </c>
      <c r="M18" s="81">
        <f t="shared" si="1"/>
        <v>0</v>
      </c>
      <c r="N18" s="91">
        <v>0</v>
      </c>
    </row>
    <row r="19" spans="1:14">
      <c r="A19" s="47"/>
      <c r="B19" s="79" t="s">
        <v>13</v>
      </c>
      <c r="C19" s="123" t="s">
        <v>72</v>
      </c>
      <c r="D19" s="83">
        <v>0</v>
      </c>
      <c r="E19" s="82">
        <v>0</v>
      </c>
      <c r="F19" s="81">
        <v>0</v>
      </c>
      <c r="G19" s="81">
        <v>0</v>
      </c>
      <c r="H19" s="81">
        <v>0</v>
      </c>
      <c r="I19" s="82"/>
      <c r="J19" s="81">
        <f t="shared" si="0"/>
        <v>0</v>
      </c>
      <c r="K19" s="83">
        <v>0</v>
      </c>
      <c r="L19" s="81">
        <v>0</v>
      </c>
      <c r="M19" s="81">
        <f t="shared" si="1"/>
        <v>0</v>
      </c>
      <c r="N19" s="91">
        <v>0</v>
      </c>
    </row>
    <row r="20" spans="1:14">
      <c r="A20" s="47"/>
      <c r="B20" s="79" t="s">
        <v>14</v>
      </c>
      <c r="C20" s="123" t="s">
        <v>73</v>
      </c>
      <c r="D20" s="83">
        <v>0</v>
      </c>
      <c r="E20" s="82">
        <f>SUM(D20/D37)</f>
        <v>0</v>
      </c>
      <c r="F20" s="81">
        <v>0</v>
      </c>
      <c r="G20" s="81">
        <v>0</v>
      </c>
      <c r="H20" s="81">
        <v>0</v>
      </c>
      <c r="I20" s="82"/>
      <c r="J20" s="81">
        <f t="shared" si="0"/>
        <v>0</v>
      </c>
      <c r="K20" s="83">
        <v>0</v>
      </c>
      <c r="L20" s="81">
        <v>0</v>
      </c>
      <c r="M20" s="81">
        <f t="shared" si="1"/>
        <v>0</v>
      </c>
      <c r="N20" s="91">
        <v>0</v>
      </c>
    </row>
    <row r="21" spans="1:14">
      <c r="A21" s="47"/>
      <c r="B21" s="79" t="s">
        <v>15</v>
      </c>
      <c r="C21" s="123" t="s">
        <v>74</v>
      </c>
      <c r="D21" s="83">
        <v>270000</v>
      </c>
      <c r="E21" s="82">
        <f>SUM(D21/D33)</f>
        <v>3.6361584443921615E-3</v>
      </c>
      <c r="F21" s="81">
        <v>0</v>
      </c>
      <c r="G21" s="82">
        <f>SUM(F21/F30)</f>
        <v>0</v>
      </c>
      <c r="H21" s="81">
        <v>100000</v>
      </c>
      <c r="I21" s="82">
        <f>SUM(H21/H33)</f>
        <v>1.006036217303823E-3</v>
      </c>
      <c r="J21" s="81">
        <f t="shared" si="0"/>
        <v>100000</v>
      </c>
      <c r="K21" s="83">
        <f>+'Aneksi nr.1'!L24</f>
        <v>100000</v>
      </c>
      <c r="L21" s="81">
        <v>0</v>
      </c>
      <c r="M21" s="81">
        <f t="shared" si="1"/>
        <v>0</v>
      </c>
      <c r="N21" s="91">
        <v>0</v>
      </c>
    </row>
    <row r="22" spans="1:14">
      <c r="A22" s="47"/>
      <c r="B22" s="124"/>
      <c r="C22" s="125" t="s">
        <v>95</v>
      </c>
      <c r="D22" s="87">
        <f t="shared" ref="D22" si="2">SUM(D15:D21)</f>
        <v>74075390</v>
      </c>
      <c r="E22" s="88">
        <f>D22/D33</f>
        <v>0.99759205507460258</v>
      </c>
      <c r="F22" s="87">
        <f t="shared" ref="F22:M22" si="3">SUM(F15:F21)</f>
        <v>76000000</v>
      </c>
      <c r="G22" s="88">
        <f>SUM(F22/F33)</f>
        <v>0.76535750251762336</v>
      </c>
      <c r="H22" s="87">
        <f t="shared" ref="H22" si="4">SUM(H15:H21)</f>
        <v>76100000</v>
      </c>
      <c r="I22" s="88">
        <f>SUM(H22/H33)</f>
        <v>0.76559356136820922</v>
      </c>
      <c r="J22" s="87">
        <f t="shared" si="3"/>
        <v>100000</v>
      </c>
      <c r="K22" s="87">
        <f t="shared" si="3"/>
        <v>47319078</v>
      </c>
      <c r="L22" s="88">
        <f>K22/K33</f>
        <v>1</v>
      </c>
      <c r="M22" s="87">
        <f t="shared" si="3"/>
        <v>28780922</v>
      </c>
      <c r="N22" s="88">
        <f>SUM(K22/H22)</f>
        <v>0.62180128777923782</v>
      </c>
    </row>
    <row r="23" spans="1:14">
      <c r="A23" s="47"/>
      <c r="B23" s="79" t="s">
        <v>7</v>
      </c>
      <c r="C23" s="123" t="s">
        <v>76</v>
      </c>
      <c r="D23" s="83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/>
      <c r="K23" s="83">
        <v>0</v>
      </c>
      <c r="L23" s="81">
        <v>0</v>
      </c>
      <c r="M23" s="81"/>
      <c r="N23" s="91">
        <v>0</v>
      </c>
    </row>
    <row r="24" spans="1:14">
      <c r="A24" s="47"/>
      <c r="B24" s="79" t="s">
        <v>8</v>
      </c>
      <c r="C24" s="123" t="s">
        <v>77</v>
      </c>
      <c r="D24" s="83">
        <v>178800</v>
      </c>
      <c r="E24" s="82">
        <f>SUM(D24/D33)</f>
        <v>2.4079449253974761E-3</v>
      </c>
      <c r="F24" s="81">
        <v>23300000</v>
      </c>
      <c r="G24" s="82">
        <f>SUM(F24/F30)</f>
        <v>0.23464249748237664</v>
      </c>
      <c r="H24" s="81">
        <v>23300000</v>
      </c>
      <c r="I24" s="81">
        <v>0</v>
      </c>
      <c r="J24" s="81">
        <f>SUM(H24-F24)</f>
        <v>0</v>
      </c>
      <c r="K24" s="83">
        <v>0</v>
      </c>
      <c r="L24" s="81">
        <v>0</v>
      </c>
      <c r="M24" s="81">
        <f>SUM(H24-K24)</f>
        <v>23300000</v>
      </c>
      <c r="N24" s="91">
        <v>0</v>
      </c>
    </row>
    <row r="25" spans="1:14">
      <c r="A25" s="47"/>
      <c r="B25" s="124"/>
      <c r="C25" s="125" t="s">
        <v>96</v>
      </c>
      <c r="D25" s="87">
        <f t="shared" ref="D25" si="5">SUM(D23:D24)</f>
        <v>178800</v>
      </c>
      <c r="E25" s="88">
        <f t="shared" ref="E25:M25" si="6">SUM(E23:E24)</f>
        <v>2.4079449253974761E-3</v>
      </c>
      <c r="F25" s="87">
        <f t="shared" si="6"/>
        <v>23300000</v>
      </c>
      <c r="G25" s="88">
        <f t="shared" si="6"/>
        <v>0.23464249748237664</v>
      </c>
      <c r="H25" s="87">
        <f t="shared" ref="H25" si="7">SUM(H23:H24)</f>
        <v>23300000</v>
      </c>
      <c r="I25" s="87">
        <f t="shared" si="6"/>
        <v>0</v>
      </c>
      <c r="J25" s="87">
        <f t="shared" si="6"/>
        <v>0</v>
      </c>
      <c r="K25" s="87">
        <f t="shared" si="6"/>
        <v>0</v>
      </c>
      <c r="L25" s="87">
        <f t="shared" si="6"/>
        <v>0</v>
      </c>
      <c r="M25" s="87">
        <f t="shared" si="6"/>
        <v>23300000</v>
      </c>
      <c r="N25" s="92">
        <v>0</v>
      </c>
    </row>
    <row r="26" spans="1:14">
      <c r="A26" s="47"/>
      <c r="B26" s="79" t="s">
        <v>7</v>
      </c>
      <c r="C26" s="123" t="s">
        <v>76</v>
      </c>
      <c r="D26" s="83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3">
        <v>0</v>
      </c>
      <c r="L26" s="81">
        <v>0</v>
      </c>
      <c r="M26" s="81">
        <v>0</v>
      </c>
      <c r="N26" s="91">
        <v>0</v>
      </c>
    </row>
    <row r="27" spans="1:14">
      <c r="A27" s="47"/>
      <c r="B27" s="79" t="s">
        <v>8</v>
      </c>
      <c r="C27" s="123" t="s">
        <v>77</v>
      </c>
      <c r="D27" s="83">
        <v>0</v>
      </c>
      <c r="E27" s="81">
        <v>0</v>
      </c>
      <c r="F27" s="81">
        <v>0</v>
      </c>
      <c r="G27" s="81">
        <v>0</v>
      </c>
      <c r="H27" s="81">
        <v>0</v>
      </c>
      <c r="I27" s="81">
        <v>0</v>
      </c>
      <c r="J27" s="81">
        <v>0</v>
      </c>
      <c r="K27" s="83">
        <v>0</v>
      </c>
      <c r="L27" s="81">
        <v>0</v>
      </c>
      <c r="M27" s="81">
        <v>0</v>
      </c>
      <c r="N27" s="91">
        <v>0</v>
      </c>
    </row>
    <row r="28" spans="1:14">
      <c r="A28" s="47"/>
      <c r="B28" s="124"/>
      <c r="C28" s="125" t="s">
        <v>97</v>
      </c>
      <c r="D28" s="87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7">
        <v>0</v>
      </c>
      <c r="L28" s="89">
        <v>0</v>
      </c>
      <c r="M28" s="89">
        <v>0</v>
      </c>
      <c r="N28" s="92">
        <v>0</v>
      </c>
    </row>
    <row r="29" spans="1:14">
      <c r="A29" s="47"/>
      <c r="B29" s="126"/>
      <c r="C29" s="127" t="s">
        <v>98</v>
      </c>
      <c r="D29" s="128">
        <f t="shared" ref="D29" si="8">SUM(D28+D25)</f>
        <v>178800</v>
      </c>
      <c r="E29" s="129">
        <f>D29/D33</f>
        <v>2.4079449253974761E-3</v>
      </c>
      <c r="F29" s="128">
        <f t="shared" ref="F29:M29" si="9">SUM(F28+F25)</f>
        <v>23300000</v>
      </c>
      <c r="G29" s="129">
        <f t="shared" si="9"/>
        <v>0.23464249748237664</v>
      </c>
      <c r="H29" s="128">
        <f t="shared" ref="H29" si="10">SUM(H28+H25)</f>
        <v>23300000</v>
      </c>
      <c r="I29" s="129">
        <f>SUM(H29/H33)</f>
        <v>0.23440643863179075</v>
      </c>
      <c r="J29" s="128">
        <f t="shared" si="9"/>
        <v>0</v>
      </c>
      <c r="K29" s="128">
        <f t="shared" si="9"/>
        <v>0</v>
      </c>
      <c r="L29" s="128">
        <f t="shared" si="9"/>
        <v>0</v>
      </c>
      <c r="M29" s="128">
        <f t="shared" si="9"/>
        <v>23300000</v>
      </c>
      <c r="N29" s="130">
        <v>0</v>
      </c>
    </row>
    <row r="30" spans="1:14">
      <c r="A30" s="47"/>
      <c r="B30" s="126"/>
      <c r="C30" s="127" t="s">
        <v>99</v>
      </c>
      <c r="D30" s="128">
        <f t="shared" ref="D30" si="11">SUM(D29+D22)</f>
        <v>74254190</v>
      </c>
      <c r="E30" s="129">
        <f>D30/D33</f>
        <v>1</v>
      </c>
      <c r="F30" s="128">
        <f t="shared" ref="F30:M30" si="12">SUM(F29+F22)</f>
        <v>99300000</v>
      </c>
      <c r="G30" s="129">
        <f t="shared" si="12"/>
        <v>1</v>
      </c>
      <c r="H30" s="128">
        <f t="shared" ref="H30" si="13">SUM(H29+H22)</f>
        <v>99400000</v>
      </c>
      <c r="I30" s="129">
        <f>H30/H33</f>
        <v>1</v>
      </c>
      <c r="J30" s="128">
        <f t="shared" si="12"/>
        <v>100000</v>
      </c>
      <c r="K30" s="128">
        <f t="shared" si="12"/>
        <v>47319078</v>
      </c>
      <c r="L30" s="129">
        <f t="shared" si="12"/>
        <v>1</v>
      </c>
      <c r="M30" s="128">
        <f t="shared" si="12"/>
        <v>52080922</v>
      </c>
      <c r="N30" s="129">
        <f>SUM(K30/H30)</f>
        <v>0.47604706237424549</v>
      </c>
    </row>
    <row r="31" spans="1:14">
      <c r="A31" s="47"/>
      <c r="B31" s="124"/>
      <c r="C31" s="125" t="s">
        <v>100</v>
      </c>
      <c r="D31" s="87">
        <v>0</v>
      </c>
      <c r="E31" s="89"/>
      <c r="F31" s="89"/>
      <c r="G31" s="89"/>
      <c r="H31" s="89"/>
      <c r="I31" s="89"/>
      <c r="J31" s="89"/>
      <c r="K31" s="87">
        <v>0</v>
      </c>
      <c r="L31" s="89"/>
      <c r="M31" s="89"/>
      <c r="N31" s="92"/>
    </row>
    <row r="32" spans="1:14">
      <c r="A32" s="47"/>
      <c r="B32" s="124"/>
      <c r="C32" s="125" t="s">
        <v>101</v>
      </c>
      <c r="D32" s="87">
        <v>0</v>
      </c>
      <c r="E32" s="89"/>
      <c r="F32" s="89"/>
      <c r="G32" s="89"/>
      <c r="H32" s="89"/>
      <c r="I32" s="89"/>
      <c r="J32" s="89"/>
      <c r="K32" s="87">
        <v>0</v>
      </c>
      <c r="L32" s="89"/>
      <c r="M32" s="89"/>
      <c r="N32" s="92"/>
    </row>
    <row r="33" spans="1:14" ht="15.75" thickBot="1">
      <c r="A33" s="47"/>
      <c r="B33" s="126"/>
      <c r="C33" s="127" t="s">
        <v>102</v>
      </c>
      <c r="D33" s="128">
        <f>SUM(D30+D31+D32)</f>
        <v>74254190</v>
      </c>
      <c r="E33" s="128"/>
      <c r="F33" s="128">
        <f>SUM(F30+F31+F32)</f>
        <v>99300000</v>
      </c>
      <c r="G33" s="128"/>
      <c r="H33" s="128">
        <f>SUM(H30+H31+H32)</f>
        <v>99400000</v>
      </c>
      <c r="I33" s="128"/>
      <c r="J33" s="128">
        <f>SUM(J30+J31+J32)</f>
        <v>100000</v>
      </c>
      <c r="K33" s="128">
        <f>SUM(K30+K31+K32)</f>
        <v>47319078</v>
      </c>
      <c r="L33" s="128"/>
      <c r="M33" s="128">
        <f>SUM(M30+M31+M32)</f>
        <v>52080922</v>
      </c>
      <c r="N33" s="129">
        <f>SUM(K33/H33)</f>
        <v>0.47604706237424549</v>
      </c>
    </row>
    <row r="34" spans="1:14" ht="15.75" thickTop="1">
      <c r="A34" s="47"/>
      <c r="B34" s="289" t="s">
        <v>103</v>
      </c>
      <c r="C34" s="289"/>
      <c r="D34" s="75"/>
      <c r="E34" s="76"/>
      <c r="F34" s="75"/>
      <c r="G34" s="76"/>
      <c r="H34" s="75"/>
      <c r="I34" s="76"/>
      <c r="J34" s="77"/>
      <c r="K34" s="75"/>
      <c r="L34" s="76"/>
      <c r="M34" s="75"/>
      <c r="N34" s="78"/>
    </row>
    <row r="35" spans="1:14">
      <c r="A35" s="47"/>
      <c r="B35" s="63" t="s">
        <v>67</v>
      </c>
      <c r="C35" s="64" t="s">
        <v>62</v>
      </c>
      <c r="D35" s="59"/>
      <c r="E35" s="60"/>
      <c r="F35" s="59"/>
      <c r="G35" s="60"/>
      <c r="H35" s="59"/>
      <c r="I35" s="60"/>
      <c r="J35" s="65"/>
      <c r="K35" s="59"/>
      <c r="L35" s="60"/>
      <c r="M35" s="59"/>
      <c r="N35" s="62"/>
    </row>
    <row r="36" spans="1:14">
      <c r="A36" s="47"/>
      <c r="B36" s="79"/>
      <c r="C36" s="131" t="s">
        <v>104</v>
      </c>
      <c r="D36" s="128">
        <f t="shared" ref="D36:N36" si="14">D37</f>
        <v>74075390</v>
      </c>
      <c r="E36" s="129">
        <f t="shared" si="14"/>
        <v>0.99759205507460258</v>
      </c>
      <c r="F36" s="128">
        <f t="shared" si="14"/>
        <v>76000000</v>
      </c>
      <c r="G36" s="129">
        <f t="shared" si="14"/>
        <v>0.76535750251762336</v>
      </c>
      <c r="H36" s="128">
        <f t="shared" si="14"/>
        <v>76100000</v>
      </c>
      <c r="I36" s="129">
        <f t="shared" si="14"/>
        <v>0.76559356136820922</v>
      </c>
      <c r="J36" s="128">
        <f t="shared" si="14"/>
        <v>100000</v>
      </c>
      <c r="K36" s="128">
        <f t="shared" si="14"/>
        <v>47319078</v>
      </c>
      <c r="L36" s="129">
        <f t="shared" si="14"/>
        <v>1</v>
      </c>
      <c r="M36" s="128">
        <f t="shared" si="14"/>
        <v>28780922</v>
      </c>
      <c r="N36" s="129">
        <f t="shared" si="14"/>
        <v>0.62180128777923782</v>
      </c>
    </row>
    <row r="37" spans="1:14">
      <c r="A37" s="47"/>
      <c r="B37" s="214" t="s">
        <v>214</v>
      </c>
      <c r="C37" s="80" t="s">
        <v>234</v>
      </c>
      <c r="D37" s="83">
        <f t="shared" ref="D37" si="15">D22</f>
        <v>74075390</v>
      </c>
      <c r="E37" s="82">
        <f t="shared" ref="E37:N37" si="16">E22</f>
        <v>0.99759205507460258</v>
      </c>
      <c r="F37" s="83">
        <f t="shared" si="16"/>
        <v>76000000</v>
      </c>
      <c r="G37" s="82">
        <f t="shared" si="16"/>
        <v>0.76535750251762336</v>
      </c>
      <c r="H37" s="83">
        <f t="shared" ref="H37" si="17">H22</f>
        <v>76100000</v>
      </c>
      <c r="I37" s="82">
        <f t="shared" si="16"/>
        <v>0.76559356136820922</v>
      </c>
      <c r="J37" s="83">
        <f t="shared" si="16"/>
        <v>100000</v>
      </c>
      <c r="K37" s="83">
        <f t="shared" si="16"/>
        <v>47319078</v>
      </c>
      <c r="L37" s="82">
        <f t="shared" si="16"/>
        <v>1</v>
      </c>
      <c r="M37" s="83">
        <f t="shared" si="16"/>
        <v>28780922</v>
      </c>
      <c r="N37" s="82">
        <f t="shared" si="16"/>
        <v>0.62180128777923782</v>
      </c>
    </row>
    <row r="38" spans="1:14">
      <c r="A38" s="47"/>
      <c r="B38" s="216"/>
      <c r="C38" s="217" t="s">
        <v>107</v>
      </c>
      <c r="D38" s="128">
        <f t="shared" ref="D38" si="18">SUM(D43+D45)</f>
        <v>178800</v>
      </c>
      <c r="E38" s="128">
        <f t="shared" ref="E38:L38" si="19">SUM(E43+E45)</f>
        <v>0</v>
      </c>
      <c r="F38" s="128">
        <f t="shared" si="19"/>
        <v>23300000</v>
      </c>
      <c r="G38" s="128">
        <f t="shared" si="19"/>
        <v>0</v>
      </c>
      <c r="H38" s="128">
        <f t="shared" ref="H38" si="20">SUM(H43+H45)</f>
        <v>23300000</v>
      </c>
      <c r="I38" s="128">
        <f t="shared" si="19"/>
        <v>0</v>
      </c>
      <c r="J38" s="128">
        <f t="shared" si="19"/>
        <v>0</v>
      </c>
      <c r="K38" s="128">
        <f t="shared" si="19"/>
        <v>0</v>
      </c>
      <c r="L38" s="128">
        <f t="shared" si="19"/>
        <v>0</v>
      </c>
      <c r="M38" s="128">
        <f>+M39+M40</f>
        <v>23300000</v>
      </c>
      <c r="N38" s="128">
        <f>+K38/H38*100</f>
        <v>0</v>
      </c>
    </row>
    <row r="39" spans="1:14">
      <c r="A39" s="47"/>
      <c r="B39" s="206" t="s">
        <v>216</v>
      </c>
      <c r="C39" s="220" t="s">
        <v>232</v>
      </c>
      <c r="D39" s="128">
        <v>178800</v>
      </c>
      <c r="E39" s="81"/>
      <c r="F39" s="81">
        <v>300000</v>
      </c>
      <c r="G39" s="81"/>
      <c r="H39" s="81">
        <v>300000</v>
      </c>
      <c r="I39" s="81"/>
      <c r="J39" s="128">
        <f t="shared" ref="J39:L39" si="21">SUM(J44+J46)</f>
        <v>0</v>
      </c>
      <c r="K39" s="128">
        <v>0</v>
      </c>
      <c r="L39" s="128">
        <f t="shared" si="21"/>
        <v>0</v>
      </c>
      <c r="M39" s="81">
        <f>+M24</f>
        <v>23300000</v>
      </c>
      <c r="N39" s="215">
        <f t="shared" ref="N39:N40" si="22">+K39/H39*100</f>
        <v>0</v>
      </c>
    </row>
    <row r="40" spans="1:14">
      <c r="A40" s="47"/>
      <c r="B40" s="206" t="s">
        <v>235</v>
      </c>
      <c r="C40" s="220" t="s">
        <v>233</v>
      </c>
      <c r="D40" s="128">
        <f>SUM(D45+D47)</f>
        <v>0</v>
      </c>
      <c r="E40" s="81"/>
      <c r="F40" s="81">
        <v>23000000</v>
      </c>
      <c r="G40" s="81"/>
      <c r="H40" s="81">
        <v>23000000</v>
      </c>
      <c r="I40" s="81"/>
      <c r="J40" s="128">
        <f>+J24</f>
        <v>0</v>
      </c>
      <c r="K40" s="128">
        <f>SUM(K45+K47)</f>
        <v>0</v>
      </c>
      <c r="L40" s="128">
        <f>SUM(L45+L47)</f>
        <v>0</v>
      </c>
      <c r="M40" s="81">
        <v>0</v>
      </c>
      <c r="N40" s="215">
        <f t="shared" si="22"/>
        <v>0</v>
      </c>
    </row>
    <row r="41" spans="1:14">
      <c r="A41" s="47"/>
      <c r="B41" s="206"/>
      <c r="C41" s="221" t="s">
        <v>215</v>
      </c>
      <c r="D41" s="83">
        <v>1694</v>
      </c>
      <c r="E41" s="81"/>
      <c r="F41" s="81">
        <v>1800</v>
      </c>
      <c r="G41" s="81"/>
      <c r="H41" s="81">
        <v>1800</v>
      </c>
      <c r="I41" s="81"/>
      <c r="J41" s="81">
        <v>0</v>
      </c>
      <c r="K41" s="83">
        <v>1200</v>
      </c>
      <c r="L41" s="81">
        <v>0</v>
      </c>
      <c r="M41" s="81">
        <f>+H41-K41</f>
        <v>600</v>
      </c>
      <c r="N41" s="91">
        <v>0</v>
      </c>
    </row>
    <row r="42" spans="1:14">
      <c r="A42" s="47"/>
      <c r="B42" s="218"/>
      <c r="C42" s="219"/>
      <c r="D42" s="83">
        <v>0</v>
      </c>
      <c r="E42" s="82">
        <f>SUM(D42/D33)</f>
        <v>0</v>
      </c>
      <c r="F42" s="81"/>
      <c r="G42" s="82">
        <f>SUM(F42/F33)</f>
        <v>0</v>
      </c>
      <c r="H42" s="81"/>
      <c r="I42" s="82">
        <f>SUM(H42/H33)</f>
        <v>0</v>
      </c>
      <c r="J42" s="81">
        <f>SUM(H42-F42)</f>
        <v>0</v>
      </c>
      <c r="K42" s="83">
        <v>0</v>
      </c>
      <c r="L42" s="81">
        <v>0</v>
      </c>
      <c r="M42" s="81">
        <f>SUM(F42-K42)</f>
        <v>0</v>
      </c>
      <c r="N42" s="91">
        <v>0</v>
      </c>
    </row>
    <row r="43" spans="1:14">
      <c r="A43" s="47"/>
      <c r="B43" s="79"/>
      <c r="C43" s="86" t="s">
        <v>96</v>
      </c>
      <c r="D43" s="87">
        <f t="shared" ref="D43" si="23">SUM(D39:D40)</f>
        <v>178800</v>
      </c>
      <c r="E43" s="88">
        <f>SUM(E39:E42)</f>
        <v>0</v>
      </c>
      <c r="F43" s="87">
        <f>SUM(F39:F40)</f>
        <v>23300000</v>
      </c>
      <c r="G43" s="87">
        <f t="shared" ref="G43:N43" si="24">SUM(G39:G40)</f>
        <v>0</v>
      </c>
      <c r="H43" s="87">
        <f>SUM(H39:H40)</f>
        <v>23300000</v>
      </c>
      <c r="I43" s="87">
        <f t="shared" si="24"/>
        <v>0</v>
      </c>
      <c r="J43" s="87">
        <f t="shared" si="24"/>
        <v>0</v>
      </c>
      <c r="K43" s="87">
        <f t="shared" si="24"/>
        <v>0</v>
      </c>
      <c r="L43" s="87">
        <f t="shared" si="24"/>
        <v>0</v>
      </c>
      <c r="M43" s="87">
        <f t="shared" si="24"/>
        <v>23300000</v>
      </c>
      <c r="N43" s="87">
        <f t="shared" si="24"/>
        <v>0</v>
      </c>
    </row>
    <row r="44" spans="1:14">
      <c r="A44" s="47"/>
      <c r="B44" s="79" t="s">
        <v>105</v>
      </c>
      <c r="C44" s="80" t="s">
        <v>106</v>
      </c>
      <c r="D44" s="83">
        <v>0</v>
      </c>
      <c r="E44" s="81"/>
      <c r="F44" s="81">
        <v>23300000</v>
      </c>
      <c r="G44" s="81"/>
      <c r="H44" s="81">
        <v>23300000</v>
      </c>
      <c r="I44" s="81"/>
      <c r="J44" s="81">
        <v>0</v>
      </c>
      <c r="K44" s="83">
        <v>0</v>
      </c>
      <c r="L44" s="81"/>
      <c r="M44" s="87">
        <v>0</v>
      </c>
      <c r="N44" s="91">
        <f>+M44/H44</f>
        <v>0</v>
      </c>
    </row>
    <row r="45" spans="1:14">
      <c r="A45" s="47"/>
      <c r="B45" s="79"/>
      <c r="C45" s="86" t="s">
        <v>97</v>
      </c>
      <c r="D45" s="87">
        <v>0</v>
      </c>
      <c r="E45" s="89">
        <v>0</v>
      </c>
      <c r="F45" s="89">
        <v>0</v>
      </c>
      <c r="G45" s="89">
        <v>0</v>
      </c>
      <c r="H45" s="89">
        <v>0</v>
      </c>
      <c r="I45" s="89">
        <v>0</v>
      </c>
      <c r="J45" s="89">
        <v>0</v>
      </c>
      <c r="K45" s="87">
        <v>0</v>
      </c>
      <c r="L45" s="89">
        <v>0</v>
      </c>
      <c r="M45" s="89">
        <v>0</v>
      </c>
      <c r="N45" s="92">
        <v>0</v>
      </c>
    </row>
    <row r="46" spans="1:14">
      <c r="A46" s="47"/>
      <c r="B46" s="79" t="s">
        <v>105</v>
      </c>
      <c r="C46" s="80" t="s">
        <v>106</v>
      </c>
      <c r="D46" s="83"/>
      <c r="E46" s="81"/>
      <c r="F46" s="81"/>
      <c r="G46" s="81"/>
      <c r="H46" s="81"/>
      <c r="I46" s="81"/>
      <c r="J46" s="81"/>
      <c r="K46" s="83"/>
      <c r="L46" s="81"/>
      <c r="M46" s="81"/>
      <c r="N46" s="91"/>
    </row>
    <row r="47" spans="1:14">
      <c r="A47" s="47"/>
      <c r="B47" s="79" t="s">
        <v>105</v>
      </c>
      <c r="C47" s="80" t="s">
        <v>106</v>
      </c>
      <c r="D47" s="83"/>
      <c r="E47" s="81"/>
      <c r="F47" s="81"/>
      <c r="G47" s="81"/>
      <c r="H47" s="81"/>
      <c r="I47" s="81"/>
      <c r="J47" s="81"/>
      <c r="K47" s="83"/>
      <c r="L47" s="81"/>
      <c r="M47" s="81"/>
      <c r="N47" s="91"/>
    </row>
    <row r="48" spans="1:14" ht="15.75" thickBot="1">
      <c r="A48" s="47"/>
      <c r="B48" s="79"/>
      <c r="C48" s="132" t="s">
        <v>102</v>
      </c>
      <c r="D48" s="133">
        <f>SUM(D36+D38)</f>
        <v>74254190</v>
      </c>
      <c r="E48" s="133"/>
      <c r="F48" s="133">
        <f>SUM(F36+F38)</f>
        <v>99300000</v>
      </c>
      <c r="G48" s="133"/>
      <c r="H48" s="133">
        <f>SUM(H36+H38)</f>
        <v>99400000</v>
      </c>
      <c r="I48" s="133"/>
      <c r="J48" s="133">
        <f>SUM(J36+J38)</f>
        <v>100000</v>
      </c>
      <c r="K48" s="133">
        <f>SUM(K36+K38)</f>
        <v>47319078</v>
      </c>
      <c r="L48" s="133"/>
      <c r="M48" s="133">
        <f>SUM(M36+M38)</f>
        <v>52080922</v>
      </c>
      <c r="N48" s="134">
        <f>SUM(K48/H48)</f>
        <v>0.47604706237424549</v>
      </c>
    </row>
    <row r="49" spans="1:14" ht="15.75" thickTop="1">
      <c r="A49" s="47"/>
      <c r="B49" s="336"/>
      <c r="C49" s="336"/>
      <c r="D49" s="336"/>
      <c r="E49" s="336"/>
      <c r="F49" s="336"/>
      <c r="G49" s="336"/>
      <c r="H49" s="336"/>
      <c r="I49" s="336"/>
      <c r="J49" s="336"/>
      <c r="K49" s="336"/>
      <c r="L49" s="336"/>
      <c r="M49" s="336"/>
      <c r="N49" s="336"/>
    </row>
    <row r="50" spans="1:14">
      <c r="A50" s="47"/>
      <c r="B50" s="9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</row>
    <row r="51" spans="1:14" ht="15" customHeight="1">
      <c r="A51" s="47"/>
      <c r="B51" s="321" t="s">
        <v>209</v>
      </c>
      <c r="C51" s="119" t="s">
        <v>35</v>
      </c>
      <c r="D51" s="320" t="s">
        <v>230</v>
      </c>
      <c r="E51" s="320"/>
      <c r="F51" s="321" t="s">
        <v>208</v>
      </c>
      <c r="G51" s="135" t="s">
        <v>35</v>
      </c>
      <c r="H51" s="337" t="s">
        <v>229</v>
      </c>
      <c r="I51" s="337"/>
      <c r="J51" s="337"/>
      <c r="K51" s="337"/>
      <c r="L51" s="136"/>
      <c r="M51" s="136"/>
      <c r="N51" s="47"/>
    </row>
    <row r="52" spans="1:14" ht="38.25" customHeight="1">
      <c r="A52" s="47"/>
      <c r="B52" s="321"/>
      <c r="C52" s="119" t="s">
        <v>36</v>
      </c>
      <c r="D52" s="323"/>
      <c r="E52" s="323"/>
      <c r="F52" s="321"/>
      <c r="G52" s="135" t="s">
        <v>36</v>
      </c>
      <c r="H52" s="337"/>
      <c r="I52" s="337"/>
      <c r="J52" s="337"/>
      <c r="K52" s="337"/>
      <c r="L52" s="136"/>
      <c r="M52" s="136"/>
      <c r="N52" s="47"/>
    </row>
    <row r="53" spans="1:14" ht="15.75">
      <c r="A53" s="47"/>
      <c r="B53" s="321"/>
      <c r="C53" s="119" t="s">
        <v>37</v>
      </c>
      <c r="D53" s="320" t="s">
        <v>255</v>
      </c>
      <c r="E53" s="320"/>
      <c r="F53" s="321"/>
      <c r="G53" s="135" t="s">
        <v>37</v>
      </c>
      <c r="H53" s="337" t="s">
        <v>255</v>
      </c>
      <c r="I53" s="337"/>
      <c r="J53" s="337"/>
      <c r="K53" s="337"/>
      <c r="L53" s="136"/>
      <c r="M53" s="136"/>
      <c r="N53" s="47"/>
    </row>
  </sheetData>
  <mergeCells count="29">
    <mergeCell ref="B13:C13"/>
    <mergeCell ref="B34:C34"/>
    <mergeCell ref="B49:N49"/>
    <mergeCell ref="B51:B53"/>
    <mergeCell ref="D51:E51"/>
    <mergeCell ref="F51:F53"/>
    <mergeCell ref="D52:E52"/>
    <mergeCell ref="D53:E53"/>
    <mergeCell ref="H51:K51"/>
    <mergeCell ref="H52:K52"/>
    <mergeCell ref="H53:K53"/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</mergeCells>
  <printOptions horizontalCentered="1" verticalCentered="1"/>
  <pageMargins left="0" right="0" top="0" bottom="0" header="0" footer="0"/>
  <pageSetup paperSize="9" scale="64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5:R25"/>
  <sheetViews>
    <sheetView topLeftCell="A4" workbookViewId="0">
      <selection activeCell="R24" sqref="R24"/>
    </sheetView>
  </sheetViews>
  <sheetFormatPr defaultRowHeight="15"/>
  <cols>
    <col min="1" max="2" width="9.140625" style="100"/>
    <col min="3" max="3" width="20.42578125" style="100" customWidth="1"/>
    <col min="4" max="4" width="14.28515625" style="100" customWidth="1"/>
    <col min="5" max="5" width="9.140625" style="100"/>
    <col min="6" max="6" width="9.28515625" style="100" bestFit="1" customWidth="1"/>
    <col min="7" max="7" width="16.7109375" style="100" customWidth="1"/>
    <col min="8" max="8" width="13" style="100" customWidth="1"/>
    <col min="9" max="9" width="10.85546875" style="100" customWidth="1"/>
    <col min="10" max="10" width="11" style="100" customWidth="1"/>
    <col min="11" max="11" width="9.28515625" style="100" bestFit="1" customWidth="1"/>
    <col min="12" max="12" width="9.85546875" style="100" bestFit="1" customWidth="1"/>
    <col min="13" max="13" width="9.140625" style="100"/>
    <col min="14" max="14" width="11.140625" style="100" customWidth="1"/>
    <col min="15" max="15" width="9.140625" style="100"/>
    <col min="16" max="16" width="9.28515625" style="100" bestFit="1" customWidth="1"/>
    <col min="17" max="17" width="9.140625" style="100"/>
    <col min="18" max="18" width="14.7109375" style="100" customWidth="1"/>
    <col min="19" max="19" width="9.5703125" style="100" bestFit="1" customWidth="1"/>
    <col min="20" max="16384" width="9.140625" style="100"/>
  </cols>
  <sheetData>
    <row r="5" spans="1:18" ht="15" customHeight="1">
      <c r="D5" s="338" t="s">
        <v>108</v>
      </c>
      <c r="E5" s="338"/>
      <c r="F5" s="338"/>
      <c r="G5" s="338"/>
      <c r="H5" s="338"/>
      <c r="I5" s="338"/>
      <c r="J5" s="104"/>
      <c r="K5" s="104"/>
      <c r="L5" s="104"/>
      <c r="M5" s="104"/>
      <c r="N5" s="104"/>
      <c r="O5" s="104"/>
      <c r="P5" s="104"/>
      <c r="Q5" s="47"/>
      <c r="R5" s="47"/>
    </row>
    <row r="6" spans="1:18" ht="15.75" thickBot="1">
      <c r="A6" s="137" t="s">
        <v>256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</row>
    <row r="7" spans="1:18" ht="27.75" customHeight="1" thickTop="1" thickBot="1">
      <c r="A7" s="138" t="s">
        <v>1</v>
      </c>
      <c r="B7" s="139" t="s">
        <v>61</v>
      </c>
      <c r="C7" s="139" t="s">
        <v>84</v>
      </c>
      <c r="D7" s="139" t="s">
        <v>2</v>
      </c>
      <c r="E7" s="178" t="s">
        <v>3</v>
      </c>
      <c r="F7" s="139" t="s">
        <v>4</v>
      </c>
      <c r="G7" s="139" t="s">
        <v>5</v>
      </c>
      <c r="H7" s="141" t="s">
        <v>6</v>
      </c>
      <c r="I7" s="141"/>
      <c r="J7" s="141"/>
      <c r="K7" s="141"/>
      <c r="L7" s="141"/>
      <c r="M7" s="141"/>
      <c r="N7" s="141"/>
      <c r="O7" s="141"/>
      <c r="P7" s="141"/>
      <c r="Q7" s="141"/>
      <c r="R7" s="141"/>
    </row>
    <row r="8" spans="1:18" ht="16.5" thickTop="1" thickBot="1">
      <c r="A8" s="138"/>
      <c r="B8" s="139"/>
      <c r="C8" s="139"/>
      <c r="D8" s="139"/>
      <c r="E8" s="140"/>
      <c r="F8" s="139"/>
      <c r="G8" s="139"/>
      <c r="H8" s="142" t="s">
        <v>7</v>
      </c>
      <c r="I8" s="142" t="s">
        <v>8</v>
      </c>
      <c r="J8" s="142" t="s">
        <v>9</v>
      </c>
      <c r="K8" s="142" t="s">
        <v>10</v>
      </c>
      <c r="L8" s="142" t="s">
        <v>11</v>
      </c>
      <c r="M8" s="142" t="s">
        <v>12</v>
      </c>
      <c r="N8" s="142" t="s">
        <v>13</v>
      </c>
      <c r="O8" s="142" t="s">
        <v>14</v>
      </c>
      <c r="P8" s="142" t="s">
        <v>15</v>
      </c>
      <c r="Q8" s="142"/>
      <c r="R8" s="143" t="s">
        <v>16</v>
      </c>
    </row>
    <row r="9" spans="1:18" ht="51" customHeight="1" thickTop="1" thickBot="1">
      <c r="A9" s="144">
        <v>29</v>
      </c>
      <c r="B9" s="145">
        <v>3310</v>
      </c>
      <c r="C9" s="145" t="s">
        <v>213</v>
      </c>
      <c r="D9" s="145">
        <v>1</v>
      </c>
      <c r="E9" s="177" t="s">
        <v>28</v>
      </c>
      <c r="F9" s="146" t="s">
        <v>17</v>
      </c>
      <c r="G9" s="145"/>
      <c r="H9" s="147" t="s">
        <v>109</v>
      </c>
      <c r="I9" s="147" t="s">
        <v>110</v>
      </c>
      <c r="J9" s="147" t="s">
        <v>20</v>
      </c>
      <c r="K9" s="147" t="s">
        <v>111</v>
      </c>
      <c r="L9" s="147" t="s">
        <v>112</v>
      </c>
      <c r="M9" s="147" t="s">
        <v>113</v>
      </c>
      <c r="N9" s="147" t="s">
        <v>114</v>
      </c>
      <c r="O9" s="147" t="s">
        <v>115</v>
      </c>
      <c r="P9" s="147" t="s">
        <v>26</v>
      </c>
      <c r="Q9" s="147"/>
      <c r="R9" s="148" t="s">
        <v>16</v>
      </c>
    </row>
    <row r="10" spans="1:18" ht="23.25" customHeight="1" thickTop="1" thickBot="1">
      <c r="A10" s="211">
        <v>29</v>
      </c>
      <c r="B10" s="212">
        <v>3310</v>
      </c>
      <c r="C10" s="212" t="s">
        <v>213</v>
      </c>
      <c r="D10" s="111" t="s">
        <v>27</v>
      </c>
      <c r="E10" s="150" t="s">
        <v>28</v>
      </c>
      <c r="F10" s="111">
        <v>2025</v>
      </c>
      <c r="G10" s="112" t="s">
        <v>29</v>
      </c>
      <c r="H10" s="114">
        <v>0</v>
      </c>
      <c r="I10" s="114">
        <v>23300000</v>
      </c>
      <c r="J10" s="114">
        <v>58000000</v>
      </c>
      <c r="K10" s="114">
        <v>8200000</v>
      </c>
      <c r="L10" s="114">
        <v>9800000</v>
      </c>
      <c r="M10" s="114"/>
      <c r="N10" s="114"/>
      <c r="O10" s="114"/>
      <c r="P10" s="114">
        <v>0</v>
      </c>
      <c r="Q10" s="114"/>
      <c r="R10" s="115">
        <f>SUM(I10:Q10)</f>
        <v>99300000</v>
      </c>
    </row>
    <row r="11" spans="1:18" ht="18" customHeight="1" thickTop="1" thickBot="1">
      <c r="A11" s="211">
        <v>29</v>
      </c>
      <c r="B11" s="212">
        <v>3310</v>
      </c>
      <c r="C11" s="212" t="s">
        <v>213</v>
      </c>
      <c r="D11" s="111" t="s">
        <v>27</v>
      </c>
      <c r="E11" s="150" t="s">
        <v>28</v>
      </c>
      <c r="F11" s="111">
        <v>2025</v>
      </c>
      <c r="G11" s="112" t="s">
        <v>30</v>
      </c>
      <c r="H11" s="213">
        <v>0</v>
      </c>
      <c r="I11" s="213">
        <v>23300000</v>
      </c>
      <c r="J11" s="266">
        <v>58000000</v>
      </c>
      <c r="K11" s="266">
        <v>8200000</v>
      </c>
      <c r="L11" s="266">
        <v>9800000</v>
      </c>
      <c r="M11" s="114"/>
      <c r="N11" s="114"/>
      <c r="O11" s="114"/>
      <c r="P11" s="114">
        <v>0</v>
      </c>
      <c r="Q11" s="114"/>
      <c r="R11" s="115">
        <f t="shared" ref="R11:R18" si="0">SUM(I11:Q11)</f>
        <v>99300000</v>
      </c>
    </row>
    <row r="12" spans="1:18" ht="24.75" customHeight="1" thickTop="1" thickBot="1">
      <c r="A12" s="211">
        <v>29</v>
      </c>
      <c r="B12" s="212">
        <v>3310</v>
      </c>
      <c r="C12" s="212" t="s">
        <v>213</v>
      </c>
      <c r="D12" s="111" t="s">
        <v>27</v>
      </c>
      <c r="E12" s="150" t="s">
        <v>28</v>
      </c>
      <c r="F12" s="111">
        <v>2025</v>
      </c>
      <c r="G12" s="112" t="s">
        <v>31</v>
      </c>
      <c r="H12" s="213">
        <v>0</v>
      </c>
      <c r="I12" s="114">
        <v>0</v>
      </c>
      <c r="J12" s="213">
        <f>+'Aneksi nr.1'!L18</f>
        <v>37224814</v>
      </c>
      <c r="K12" s="213">
        <f>+'Aneksi nr.1'!L19</f>
        <v>4998749</v>
      </c>
      <c r="L12" s="213">
        <v>1954747</v>
      </c>
      <c r="M12" s="213"/>
      <c r="N12" s="213"/>
      <c r="O12" s="213"/>
      <c r="P12" s="213">
        <v>0</v>
      </c>
      <c r="Q12" s="114"/>
      <c r="R12" s="115">
        <f t="shared" si="0"/>
        <v>44178310</v>
      </c>
    </row>
    <row r="13" spans="1:18" ht="22.5" customHeight="1" thickTop="1" thickBot="1">
      <c r="A13" s="211">
        <v>29</v>
      </c>
      <c r="B13" s="212">
        <v>3310</v>
      </c>
      <c r="C13" s="212" t="s">
        <v>213</v>
      </c>
      <c r="D13" s="111" t="s">
        <v>27</v>
      </c>
      <c r="E13" s="150" t="s">
        <v>28</v>
      </c>
      <c r="F13" s="111">
        <v>2025</v>
      </c>
      <c r="G13" s="112" t="s">
        <v>32</v>
      </c>
      <c r="H13" s="213">
        <v>0</v>
      </c>
      <c r="I13" s="114">
        <v>0</v>
      </c>
      <c r="J13" s="114">
        <v>0</v>
      </c>
      <c r="K13" s="114">
        <v>0</v>
      </c>
      <c r="L13" s="114">
        <v>0</v>
      </c>
      <c r="M13" s="114"/>
      <c r="N13" s="114"/>
      <c r="O13" s="114"/>
      <c r="P13" s="114">
        <v>0</v>
      </c>
      <c r="Q13" s="114"/>
      <c r="R13" s="115">
        <f t="shared" si="0"/>
        <v>0</v>
      </c>
    </row>
    <row r="14" spans="1:18" ht="15.75" customHeight="1" thickTop="1" thickBot="1">
      <c r="A14" s="211">
        <v>29</v>
      </c>
      <c r="B14" s="212">
        <v>3310</v>
      </c>
      <c r="C14" s="212" t="s">
        <v>213</v>
      </c>
      <c r="D14" s="111" t="s">
        <v>27</v>
      </c>
      <c r="E14" s="150" t="s">
        <v>16</v>
      </c>
      <c r="F14" s="111">
        <v>2025</v>
      </c>
      <c r="G14" s="112" t="s">
        <v>29</v>
      </c>
      <c r="H14" s="114">
        <v>0</v>
      </c>
      <c r="I14" s="114">
        <v>23300000</v>
      </c>
      <c r="J14" s="114">
        <f t="shared" ref="J14:L14" si="1">J10</f>
        <v>58000000</v>
      </c>
      <c r="K14" s="114">
        <f t="shared" si="1"/>
        <v>8200000</v>
      </c>
      <c r="L14" s="114">
        <f t="shared" si="1"/>
        <v>9800000</v>
      </c>
      <c r="M14" s="114"/>
      <c r="N14" s="114"/>
      <c r="O14" s="114"/>
      <c r="P14" s="114">
        <f>SUM(P10)</f>
        <v>0</v>
      </c>
      <c r="Q14" s="114"/>
      <c r="R14" s="115">
        <f t="shared" si="0"/>
        <v>99300000</v>
      </c>
    </row>
    <row r="15" spans="1:18" ht="12.75" customHeight="1" thickTop="1" thickBot="1">
      <c r="A15" s="211">
        <v>29</v>
      </c>
      <c r="B15" s="212">
        <v>3310</v>
      </c>
      <c r="C15" s="212" t="s">
        <v>213</v>
      </c>
      <c r="D15" s="111" t="s">
        <v>27</v>
      </c>
      <c r="E15" s="150" t="s">
        <v>16</v>
      </c>
      <c r="F15" s="111">
        <v>2025</v>
      </c>
      <c r="G15" s="112" t="s">
        <v>30</v>
      </c>
      <c r="H15" s="114">
        <v>0</v>
      </c>
      <c r="I15" s="114">
        <f>+I11</f>
        <v>23300000</v>
      </c>
      <c r="J15" s="258">
        <f t="shared" ref="J15:P15" si="2">+J11</f>
        <v>58000000</v>
      </c>
      <c r="K15" s="258">
        <f t="shared" si="2"/>
        <v>8200000</v>
      </c>
      <c r="L15" s="258">
        <f t="shared" si="2"/>
        <v>9800000</v>
      </c>
      <c r="M15" s="270">
        <f t="shared" si="2"/>
        <v>0</v>
      </c>
      <c r="N15" s="270">
        <f t="shared" si="2"/>
        <v>0</v>
      </c>
      <c r="O15" s="270">
        <f t="shared" si="2"/>
        <v>0</v>
      </c>
      <c r="P15" s="270">
        <v>100000</v>
      </c>
      <c r="Q15" s="114"/>
      <c r="R15" s="115">
        <f t="shared" si="0"/>
        <v>99400000</v>
      </c>
    </row>
    <row r="16" spans="1:18" ht="16.5" customHeight="1" thickTop="1" thickBot="1">
      <c r="A16" s="211">
        <v>29</v>
      </c>
      <c r="B16" s="212">
        <v>3310</v>
      </c>
      <c r="C16" s="212" t="s">
        <v>213</v>
      </c>
      <c r="D16" s="111" t="s">
        <v>27</v>
      </c>
      <c r="E16" s="150" t="s">
        <v>16</v>
      </c>
      <c r="F16" s="111">
        <v>2025</v>
      </c>
      <c r="G16" s="112" t="s">
        <v>31</v>
      </c>
      <c r="H16" s="114">
        <v>0</v>
      </c>
      <c r="I16" s="114">
        <f>+I12</f>
        <v>0</v>
      </c>
      <c r="J16" s="258">
        <f t="shared" ref="J16:P16" si="3">+J12</f>
        <v>37224814</v>
      </c>
      <c r="K16" s="258">
        <f t="shared" si="3"/>
        <v>4998749</v>
      </c>
      <c r="L16" s="258">
        <f>+'Aneksi nr.1'!L20</f>
        <v>4995515</v>
      </c>
      <c r="M16" s="258">
        <f t="shared" si="3"/>
        <v>0</v>
      </c>
      <c r="N16" s="258">
        <f t="shared" si="3"/>
        <v>0</v>
      </c>
      <c r="O16" s="258">
        <f t="shared" si="3"/>
        <v>0</v>
      </c>
      <c r="P16" s="258">
        <f>+'Aneksi nr.1'!L24</f>
        <v>100000</v>
      </c>
      <c r="Q16" s="114"/>
      <c r="R16" s="115">
        <f t="shared" si="0"/>
        <v>47319078</v>
      </c>
    </row>
    <row r="17" spans="1:18" ht="13.5" customHeight="1" thickTop="1">
      <c r="A17" s="211">
        <v>29</v>
      </c>
      <c r="B17" s="212">
        <v>3310</v>
      </c>
      <c r="C17" s="212" t="s">
        <v>213</v>
      </c>
      <c r="D17" s="111" t="s">
        <v>27</v>
      </c>
      <c r="E17" s="150" t="s">
        <v>16</v>
      </c>
      <c r="F17" s="111">
        <v>2025</v>
      </c>
      <c r="G17" s="112" t="s">
        <v>32</v>
      </c>
      <c r="H17" s="114">
        <v>0</v>
      </c>
      <c r="I17" s="114">
        <v>0</v>
      </c>
      <c r="J17" s="114">
        <v>0</v>
      </c>
      <c r="K17" s="114">
        <v>0</v>
      </c>
      <c r="L17" s="114">
        <v>0</v>
      </c>
      <c r="M17" s="114"/>
      <c r="N17" s="114"/>
      <c r="O17" s="114"/>
      <c r="P17" s="114">
        <v>0</v>
      </c>
      <c r="Q17" s="114"/>
      <c r="R17" s="115">
        <f t="shared" si="0"/>
        <v>0</v>
      </c>
    </row>
    <row r="18" spans="1:18">
      <c r="A18" s="110"/>
      <c r="B18" s="149"/>
      <c r="C18" s="112" t="s">
        <v>33</v>
      </c>
      <c r="D18" s="111"/>
      <c r="E18" s="150"/>
      <c r="F18" s="111">
        <v>2025</v>
      </c>
      <c r="G18" s="112"/>
      <c r="H18" s="114">
        <v>0</v>
      </c>
      <c r="I18" s="114">
        <f>SUM(I15-I16)</f>
        <v>23300000</v>
      </c>
      <c r="J18" s="114">
        <f>SUM(J15-J16)</f>
        <v>20775186</v>
      </c>
      <c r="K18" s="114">
        <f t="shared" ref="K18:P18" si="4">SUM(K15-K16)</f>
        <v>3201251</v>
      </c>
      <c r="L18" s="114">
        <f t="shared" si="4"/>
        <v>4804485</v>
      </c>
      <c r="M18" s="114">
        <f t="shared" si="4"/>
        <v>0</v>
      </c>
      <c r="N18" s="114">
        <f t="shared" si="4"/>
        <v>0</v>
      </c>
      <c r="O18" s="114">
        <f t="shared" si="4"/>
        <v>0</v>
      </c>
      <c r="P18" s="114">
        <f t="shared" si="4"/>
        <v>0</v>
      </c>
      <c r="Q18" s="114"/>
      <c r="R18" s="115">
        <f t="shared" si="0"/>
        <v>52080922</v>
      </c>
    </row>
    <row r="19" spans="1:18">
      <c r="A19" s="110"/>
      <c r="B19" s="149"/>
      <c r="C19" s="112" t="s">
        <v>34</v>
      </c>
      <c r="D19" s="111"/>
      <c r="E19" s="150"/>
      <c r="F19" s="111">
        <v>2025</v>
      </c>
      <c r="G19" s="112"/>
      <c r="H19" s="114">
        <v>0</v>
      </c>
      <c r="I19" s="116">
        <f>SUM(I16/I15)</f>
        <v>0</v>
      </c>
      <c r="J19" s="116">
        <f>SUM(J16/J15)</f>
        <v>0.6418071379310345</v>
      </c>
      <c r="K19" s="116">
        <f t="shared" ref="K19:P19" si="5">SUM(K16/K15)</f>
        <v>0.60960353658536581</v>
      </c>
      <c r="L19" s="116">
        <f t="shared" si="5"/>
        <v>0.5097464285714286</v>
      </c>
      <c r="M19" s="116" t="e">
        <f t="shared" si="5"/>
        <v>#DIV/0!</v>
      </c>
      <c r="N19" s="116" t="e">
        <f t="shared" si="5"/>
        <v>#DIV/0!</v>
      </c>
      <c r="O19" s="116" t="e">
        <f t="shared" si="5"/>
        <v>#DIV/0!</v>
      </c>
      <c r="P19" s="116">
        <f t="shared" si="5"/>
        <v>1</v>
      </c>
      <c r="Q19" s="114"/>
      <c r="R19" s="117">
        <f>SUM(R16/R15)</f>
        <v>0.47604706237424549</v>
      </c>
    </row>
    <row r="20" spans="1:18">
      <c r="A20" s="196" t="s">
        <v>211</v>
      </c>
      <c r="B20" s="197" t="s">
        <v>212</v>
      </c>
      <c r="C20" s="199" t="s">
        <v>226</v>
      </c>
      <c r="D20" s="149" t="s">
        <v>224</v>
      </c>
      <c r="E20" s="197"/>
      <c r="F20" s="111">
        <v>2025</v>
      </c>
      <c r="G20" s="112" t="s">
        <v>31</v>
      </c>
      <c r="H20" s="176">
        <v>0</v>
      </c>
      <c r="I20" s="259">
        <v>0</v>
      </c>
      <c r="J20" s="259">
        <v>0</v>
      </c>
      <c r="K20" s="259">
        <v>0</v>
      </c>
      <c r="L20" s="259">
        <v>0</v>
      </c>
      <c r="M20" s="259">
        <v>0</v>
      </c>
      <c r="N20" s="259">
        <v>0</v>
      </c>
      <c r="O20" s="259">
        <v>0</v>
      </c>
      <c r="P20" s="259">
        <v>0</v>
      </c>
      <c r="Q20" s="176"/>
      <c r="R20" s="117">
        <v>0.98</v>
      </c>
    </row>
    <row r="21" spans="1:18">
      <c r="A21" s="96"/>
      <c r="B21" s="9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</row>
    <row r="22" spans="1:18">
      <c r="A22" s="173"/>
      <c r="B22" s="173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1:18" ht="15" customHeight="1">
      <c r="A23" s="47"/>
      <c r="B23" s="47"/>
      <c r="C23" s="319" t="s">
        <v>209</v>
      </c>
      <c r="D23" s="119" t="s">
        <v>35</v>
      </c>
      <c r="E23" s="339" t="s">
        <v>230</v>
      </c>
      <c r="F23" s="339"/>
      <c r="G23" s="321" t="s">
        <v>208</v>
      </c>
      <c r="H23" s="135" t="s">
        <v>35</v>
      </c>
      <c r="I23" s="337" t="s">
        <v>231</v>
      </c>
      <c r="J23" s="337"/>
      <c r="K23" s="337"/>
      <c r="L23" s="337"/>
      <c r="M23" s="337"/>
      <c r="N23" s="47"/>
      <c r="O23" s="47"/>
      <c r="P23" s="47"/>
      <c r="Q23" s="47"/>
      <c r="R23" s="47"/>
    </row>
    <row r="24" spans="1:18" ht="22.5" customHeight="1">
      <c r="A24" s="47"/>
      <c r="B24" s="47"/>
      <c r="C24" s="319"/>
      <c r="D24" s="119" t="s">
        <v>36</v>
      </c>
      <c r="E24" s="323"/>
      <c r="F24" s="323"/>
      <c r="G24" s="321"/>
      <c r="H24" s="135" t="s">
        <v>36</v>
      </c>
      <c r="I24" s="337"/>
      <c r="J24" s="337"/>
      <c r="K24" s="337"/>
      <c r="L24" s="337"/>
      <c r="M24" s="337"/>
      <c r="N24" s="47"/>
      <c r="O24" s="47"/>
      <c r="P24" s="47"/>
      <c r="Q24" s="47"/>
      <c r="R24" s="47"/>
    </row>
    <row r="25" spans="1:18" ht="13.5" customHeight="1">
      <c r="A25" s="47"/>
      <c r="B25" s="47"/>
      <c r="C25" s="319"/>
      <c r="D25" s="119" t="s">
        <v>37</v>
      </c>
      <c r="E25" s="323" t="s">
        <v>255</v>
      </c>
      <c r="F25" s="323"/>
      <c r="G25" s="321"/>
      <c r="H25" s="135" t="s">
        <v>37</v>
      </c>
      <c r="I25" s="337" t="s">
        <v>255</v>
      </c>
      <c r="J25" s="337"/>
      <c r="K25" s="337"/>
      <c r="L25" s="337"/>
      <c r="M25" s="337"/>
      <c r="N25" s="47"/>
      <c r="O25" s="47"/>
      <c r="P25" s="47"/>
      <c r="Q25" s="47"/>
      <c r="R25" s="47"/>
    </row>
  </sheetData>
  <mergeCells count="9">
    <mergeCell ref="D5:I5"/>
    <mergeCell ref="C23:C25"/>
    <mergeCell ref="G23:G25"/>
    <mergeCell ref="E23:F23"/>
    <mergeCell ref="E24:F24"/>
    <mergeCell ref="E25:F25"/>
    <mergeCell ref="I23:M23"/>
    <mergeCell ref="I24:M24"/>
    <mergeCell ref="I25:M25"/>
  </mergeCells>
  <printOptions horizontalCentered="1"/>
  <pageMargins left="0.2" right="0.2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</sheetPr>
  <dimension ref="A1:S20"/>
  <sheetViews>
    <sheetView workbookViewId="0">
      <selection activeCell="C22" sqref="C22"/>
    </sheetView>
  </sheetViews>
  <sheetFormatPr defaultRowHeight="15"/>
  <cols>
    <col min="1" max="1" width="3.28515625" style="49" customWidth="1"/>
    <col min="2" max="2" width="15" style="49" customWidth="1"/>
    <col min="3" max="3" width="50.42578125" style="49" customWidth="1"/>
    <col min="4" max="4" width="12.28515625" style="49" customWidth="1"/>
    <col min="5" max="5" width="7.85546875" style="49" customWidth="1"/>
    <col min="6" max="6" width="16.140625" style="49" customWidth="1"/>
    <col min="7" max="7" width="9.28515625" style="49" customWidth="1"/>
    <col min="8" max="8" width="11" style="49" customWidth="1"/>
    <col min="9" max="9" width="18.28515625" style="49" customWidth="1"/>
    <col min="10" max="10" width="9.85546875" style="49" customWidth="1"/>
    <col min="11" max="11" width="11" style="49" customWidth="1"/>
    <col min="12" max="12" width="16.140625" style="49" customWidth="1"/>
    <col min="13" max="13" width="14.42578125" style="49" customWidth="1"/>
    <col min="14" max="14" width="9.42578125" style="49" customWidth="1"/>
    <col min="15" max="15" width="10.28515625" style="49" customWidth="1"/>
    <col min="16" max="16" width="11.42578125" style="49" customWidth="1"/>
    <col min="17" max="17" width="8.7109375" style="49" customWidth="1"/>
    <col min="18" max="18" width="10.42578125" style="49" customWidth="1"/>
    <col min="19" max="19" width="11.42578125" style="49" customWidth="1"/>
    <col min="20" max="16384" width="9.140625" style="49"/>
  </cols>
  <sheetData>
    <row r="1" spans="1:19">
      <c r="A1" s="47"/>
      <c r="B1" s="9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19">
      <c r="A2" s="47"/>
      <c r="B2" s="271" t="s">
        <v>116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</row>
    <row r="3" spans="1:19">
      <c r="A3" s="47"/>
      <c r="B3" s="331" t="s">
        <v>257</v>
      </c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</row>
    <row r="4" spans="1:19" ht="15.75" thickBot="1">
      <c r="A4" s="96"/>
      <c r="B4" s="273" t="s">
        <v>39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</row>
    <row r="5" spans="1:19" ht="15.75" thickTop="1">
      <c r="A5" s="47"/>
      <c r="B5" s="151" t="s">
        <v>87</v>
      </c>
      <c r="C5" s="347"/>
      <c r="D5" s="347"/>
      <c r="E5" s="347"/>
      <c r="F5" s="152" t="s">
        <v>41</v>
      </c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>
      <c r="A6" s="47"/>
      <c r="B6" s="153" t="s">
        <v>88</v>
      </c>
      <c r="C6" s="341"/>
      <c r="D6" s="341"/>
      <c r="E6" s="341"/>
      <c r="F6" s="154" t="s">
        <v>89</v>
      </c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2"/>
      <c r="S6" s="342"/>
    </row>
    <row r="7" spans="1:19">
      <c r="A7" s="47"/>
      <c r="B7" s="344" t="s">
        <v>117</v>
      </c>
      <c r="C7" s="345" t="s">
        <v>118</v>
      </c>
      <c r="D7" s="346" t="s">
        <v>119</v>
      </c>
      <c r="E7" s="283" t="s">
        <v>91</v>
      </c>
      <c r="F7" s="283"/>
      <c r="G7" s="283"/>
      <c r="H7" s="283" t="s">
        <v>120</v>
      </c>
      <c r="I7" s="283"/>
      <c r="J7" s="283"/>
      <c r="K7" s="283" t="s">
        <v>120</v>
      </c>
      <c r="L7" s="283"/>
      <c r="M7" s="283"/>
      <c r="N7" s="283" t="s">
        <v>120</v>
      </c>
      <c r="O7" s="283"/>
      <c r="P7" s="283"/>
      <c r="Q7" s="343" t="s">
        <v>121</v>
      </c>
      <c r="R7" s="343"/>
      <c r="S7" s="343"/>
    </row>
    <row r="8" spans="1:19" ht="54">
      <c r="A8" s="47"/>
      <c r="B8" s="344"/>
      <c r="C8" s="345"/>
      <c r="D8" s="346"/>
      <c r="E8" s="52" t="s">
        <v>122</v>
      </c>
      <c r="F8" s="155" t="s">
        <v>123</v>
      </c>
      <c r="G8" s="55" t="s">
        <v>124</v>
      </c>
      <c r="H8" s="54" t="s">
        <v>125</v>
      </c>
      <c r="I8" s="155" t="s">
        <v>126</v>
      </c>
      <c r="J8" s="156" t="s">
        <v>127</v>
      </c>
      <c r="K8" s="54" t="s">
        <v>128</v>
      </c>
      <c r="L8" s="155" t="s">
        <v>129</v>
      </c>
      <c r="M8" s="156" t="s">
        <v>130</v>
      </c>
      <c r="N8" s="54" t="s">
        <v>131</v>
      </c>
      <c r="O8" s="155" t="s">
        <v>132</v>
      </c>
      <c r="P8" s="156" t="s">
        <v>133</v>
      </c>
      <c r="Q8" s="54" t="s">
        <v>134</v>
      </c>
      <c r="R8" s="155" t="s">
        <v>135</v>
      </c>
      <c r="S8" s="157" t="s">
        <v>136</v>
      </c>
    </row>
    <row r="9" spans="1:19" ht="15.75" thickBot="1">
      <c r="A9" s="47"/>
      <c r="B9" s="158"/>
      <c r="C9" s="57"/>
      <c r="D9" s="57"/>
      <c r="E9" s="57" t="s">
        <v>49</v>
      </c>
      <c r="F9" s="57" t="s">
        <v>50</v>
      </c>
      <c r="G9" s="57" t="s">
        <v>51</v>
      </c>
      <c r="H9" s="57" t="s">
        <v>52</v>
      </c>
      <c r="I9" s="57" t="s">
        <v>53</v>
      </c>
      <c r="J9" s="57" t="s">
        <v>54</v>
      </c>
      <c r="K9" s="57" t="s">
        <v>137</v>
      </c>
      <c r="L9" s="57" t="s">
        <v>56</v>
      </c>
      <c r="M9" s="57" t="s">
        <v>57</v>
      </c>
      <c r="N9" s="57" t="s">
        <v>138</v>
      </c>
      <c r="O9" s="57" t="s">
        <v>139</v>
      </c>
      <c r="P9" s="57" t="s">
        <v>140</v>
      </c>
      <c r="Q9" s="57" t="s">
        <v>141</v>
      </c>
      <c r="R9" s="57" t="s">
        <v>142</v>
      </c>
      <c r="S9" s="58" t="s">
        <v>143</v>
      </c>
    </row>
    <row r="10" spans="1:19" ht="15.75" thickTop="1">
      <c r="A10" s="47"/>
      <c r="B10" s="340" t="s">
        <v>144</v>
      </c>
      <c r="C10" s="340"/>
      <c r="D10" s="59"/>
      <c r="E10" s="60"/>
      <c r="F10" s="59"/>
      <c r="G10" s="60"/>
      <c r="H10" s="59"/>
      <c r="I10" s="60"/>
      <c r="J10" s="61"/>
      <c r="K10" s="59"/>
      <c r="L10" s="60"/>
      <c r="M10" s="61"/>
      <c r="N10" s="59"/>
      <c r="O10" s="60"/>
      <c r="P10" s="61"/>
      <c r="Q10" s="59"/>
      <c r="R10" s="60"/>
      <c r="S10" s="159"/>
    </row>
    <row r="11" spans="1:19" ht="25.5">
      <c r="A11" s="47"/>
      <c r="B11" s="222" t="s">
        <v>214</v>
      </c>
      <c r="C11" s="220" t="s">
        <v>249</v>
      </c>
      <c r="D11" s="225" t="s">
        <v>236</v>
      </c>
      <c r="E11" s="224">
        <v>1694</v>
      </c>
      <c r="F11" s="260">
        <v>74075390</v>
      </c>
      <c r="G11" s="226">
        <f>+(F11+F15)/1720</f>
        <v>43183.046511627908</v>
      </c>
      <c r="H11" s="264">
        <v>1800</v>
      </c>
      <c r="I11" s="267">
        <v>76000000</v>
      </c>
      <c r="J11" s="265">
        <f>+(I14+I15)/H11</f>
        <v>55166.666666666664</v>
      </c>
      <c r="K11" s="264">
        <v>1800</v>
      </c>
      <c r="L11" s="267">
        <v>76000000</v>
      </c>
      <c r="M11" s="265">
        <f>+(L14+L15)/1800</f>
        <v>55166.666666666664</v>
      </c>
      <c r="N11" s="223">
        <v>1200</v>
      </c>
      <c r="O11" s="224">
        <v>23176794</v>
      </c>
      <c r="P11" s="65">
        <f>43034310/1100</f>
        <v>39122.1</v>
      </c>
      <c r="Q11" s="227">
        <f>+Q14</f>
        <v>-4060.9465116279098</v>
      </c>
      <c r="R11" s="227">
        <f t="shared" ref="R11:S11" si="0">+R14</f>
        <v>-16044.566666666666</v>
      </c>
      <c r="S11" s="227">
        <f t="shared" si="0"/>
        <v>-16044.566666666666</v>
      </c>
    </row>
    <row r="12" spans="1:19">
      <c r="A12" s="47"/>
      <c r="B12" s="110" t="s">
        <v>238</v>
      </c>
      <c r="C12" s="220" t="s">
        <v>233</v>
      </c>
      <c r="D12" s="112"/>
      <c r="E12" s="114">
        <v>0</v>
      </c>
      <c r="F12" s="266">
        <v>0</v>
      </c>
      <c r="G12" s="160">
        <v>0</v>
      </c>
      <c r="H12" s="114">
        <v>1</v>
      </c>
      <c r="I12" s="114">
        <v>23000000</v>
      </c>
      <c r="J12" s="114"/>
      <c r="K12" s="114">
        <v>1</v>
      </c>
      <c r="L12" s="266">
        <v>23000000</v>
      </c>
      <c r="M12" s="114">
        <f>SUM(L12/K12)</f>
        <v>23000000</v>
      </c>
      <c r="N12" s="161">
        <v>0</v>
      </c>
      <c r="O12" s="114">
        <v>0</v>
      </c>
      <c r="P12" s="161">
        <v>0</v>
      </c>
      <c r="Q12" s="114">
        <f>P12-G12</f>
        <v>0</v>
      </c>
      <c r="R12" s="114">
        <f>SUM(P12-J12)</f>
        <v>0</v>
      </c>
      <c r="S12" s="162">
        <f>SUM(P12-M12)</f>
        <v>-23000000</v>
      </c>
    </row>
    <row r="13" spans="1:19">
      <c r="A13" s="47"/>
      <c r="B13" s="110" t="s">
        <v>216</v>
      </c>
      <c r="C13" s="150" t="s">
        <v>239</v>
      </c>
      <c r="D13" s="112"/>
      <c r="E13" s="114">
        <v>0</v>
      </c>
      <c r="F13" s="266">
        <v>178800</v>
      </c>
      <c r="G13" s="161"/>
      <c r="H13" s="114">
        <v>1</v>
      </c>
      <c r="I13" s="114">
        <v>300000</v>
      </c>
      <c r="J13" s="114"/>
      <c r="K13" s="114">
        <v>1</v>
      </c>
      <c r="L13" s="266">
        <v>300000</v>
      </c>
      <c r="M13" s="114">
        <f>SUM(L13/K13)</f>
        <v>300000</v>
      </c>
      <c r="N13" s="161">
        <v>0</v>
      </c>
      <c r="O13" s="114">
        <v>0</v>
      </c>
      <c r="P13" s="161">
        <v>0</v>
      </c>
      <c r="Q13" s="114">
        <f>P13-G13</f>
        <v>0</v>
      </c>
      <c r="R13" s="114">
        <f>SUM(P13-J13)</f>
        <v>0</v>
      </c>
      <c r="S13" s="162">
        <v>0</v>
      </c>
    </row>
    <row r="14" spans="1:19">
      <c r="A14" s="47"/>
      <c r="B14" s="110" t="s">
        <v>145</v>
      </c>
      <c r="C14" s="150" t="s">
        <v>16</v>
      </c>
      <c r="D14" s="112"/>
      <c r="E14" s="161"/>
      <c r="F14" s="266">
        <f>+F13+F11</f>
        <v>74254190</v>
      </c>
      <c r="G14" s="160">
        <f t="shared" ref="G14:I14" si="1">SUM(G11:G13)</f>
        <v>43183.046511627908</v>
      </c>
      <c r="H14" s="160">
        <v>1800</v>
      </c>
      <c r="I14" s="160">
        <f t="shared" si="1"/>
        <v>99300000</v>
      </c>
      <c r="J14" s="160">
        <f>+J11</f>
        <v>55166.666666666664</v>
      </c>
      <c r="K14" s="161">
        <v>1800</v>
      </c>
      <c r="L14" s="160">
        <f t="shared" ref="L14" si="2">SUM(L11:L13)</f>
        <v>99300000</v>
      </c>
      <c r="M14" s="114">
        <f>SUM(L14/K14)</f>
        <v>55166.666666666664</v>
      </c>
      <c r="N14" s="161">
        <f t="shared" ref="N14" si="3">SUM(N12:N13)</f>
        <v>0</v>
      </c>
      <c r="O14" s="258">
        <f>+O13+O11</f>
        <v>23176794</v>
      </c>
      <c r="P14" s="161">
        <f>SUM(P11:P13)</f>
        <v>39122.1</v>
      </c>
      <c r="Q14" s="114">
        <f>P14-G14</f>
        <v>-4060.9465116279098</v>
      </c>
      <c r="R14" s="114">
        <f>SUM(P14-J14)</f>
        <v>-16044.566666666666</v>
      </c>
      <c r="S14" s="162">
        <f>SUM(P14-M14)</f>
        <v>-16044.566666666666</v>
      </c>
    </row>
    <row r="15" spans="1:19" ht="24.75" customHeight="1" thickBot="1">
      <c r="A15" s="47"/>
      <c r="B15" s="340" t="s">
        <v>146</v>
      </c>
      <c r="C15" s="340"/>
      <c r="D15" s="59" t="s">
        <v>237</v>
      </c>
      <c r="E15" s="60">
        <v>0</v>
      </c>
      <c r="F15" s="60">
        <v>199450</v>
      </c>
      <c r="G15" s="163"/>
      <c r="H15" s="59"/>
      <c r="I15" s="60">
        <v>0</v>
      </c>
      <c r="J15" s="61"/>
      <c r="K15" s="59"/>
      <c r="L15" s="60">
        <v>0</v>
      </c>
      <c r="M15" s="61"/>
      <c r="N15" s="59"/>
      <c r="O15" s="60">
        <v>0</v>
      </c>
      <c r="P15" s="61"/>
      <c r="Q15" s="59"/>
      <c r="R15" s="60"/>
      <c r="S15" s="159"/>
    </row>
    <row r="16" spans="1:19" ht="15.75" thickTop="1">
      <c r="A16" s="47"/>
      <c r="B16" s="336"/>
      <c r="C16" s="336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</row>
    <row r="17" spans="1:19">
      <c r="A17" s="47"/>
      <c r="B17" s="9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ht="15" customHeight="1">
      <c r="A18" s="47"/>
      <c r="B18" s="47"/>
      <c r="C18" s="47"/>
      <c r="D18" s="349" t="s">
        <v>209</v>
      </c>
      <c r="E18" s="350"/>
      <c r="F18" s="119" t="s">
        <v>35</v>
      </c>
      <c r="G18" s="322" t="s">
        <v>230</v>
      </c>
      <c r="H18" s="322"/>
      <c r="I18" s="349" t="s">
        <v>208</v>
      </c>
      <c r="J18" s="350"/>
      <c r="K18" s="135" t="s">
        <v>35</v>
      </c>
      <c r="L18" s="355" t="s">
        <v>231</v>
      </c>
      <c r="M18" s="355"/>
      <c r="N18" s="355"/>
      <c r="O18" s="355"/>
      <c r="P18" s="47"/>
      <c r="Q18" s="47"/>
      <c r="R18" s="47"/>
      <c r="S18" s="47"/>
    </row>
    <row r="19" spans="1:19" ht="33.75" customHeight="1">
      <c r="A19" s="47"/>
      <c r="B19" s="47"/>
      <c r="C19" s="47"/>
      <c r="D19" s="351"/>
      <c r="E19" s="352"/>
      <c r="F19" s="119" t="s">
        <v>36</v>
      </c>
      <c r="G19" s="323"/>
      <c r="H19" s="323"/>
      <c r="I19" s="351"/>
      <c r="J19" s="352"/>
      <c r="K19" s="135" t="s">
        <v>36</v>
      </c>
      <c r="L19" s="356"/>
      <c r="M19" s="357"/>
      <c r="N19" s="357"/>
      <c r="O19" s="358"/>
      <c r="P19" s="47"/>
      <c r="Q19" s="47"/>
      <c r="R19" s="47"/>
      <c r="S19" s="47"/>
    </row>
    <row r="20" spans="1:19" ht="13.5" customHeight="1">
      <c r="A20" s="47"/>
      <c r="B20" s="47"/>
      <c r="C20" s="47"/>
      <c r="D20" s="353"/>
      <c r="E20" s="354"/>
      <c r="F20" s="119" t="s">
        <v>37</v>
      </c>
      <c r="G20" s="323" t="s">
        <v>255</v>
      </c>
      <c r="H20" s="323"/>
      <c r="I20" s="353"/>
      <c r="J20" s="354"/>
      <c r="K20" s="135" t="s">
        <v>37</v>
      </c>
      <c r="L20" s="356" t="s">
        <v>255</v>
      </c>
      <c r="M20" s="357"/>
      <c r="N20" s="357"/>
      <c r="O20" s="358"/>
      <c r="P20" s="47"/>
      <c r="Q20" s="47"/>
      <c r="R20" s="47"/>
      <c r="S20" s="47"/>
    </row>
  </sheetData>
  <mergeCells count="26">
    <mergeCell ref="D18:E20"/>
    <mergeCell ref="B16:S16"/>
    <mergeCell ref="G18:H18"/>
    <mergeCell ref="I18:J20"/>
    <mergeCell ref="G19:H19"/>
    <mergeCell ref="G20:H20"/>
    <mergeCell ref="L18:O18"/>
    <mergeCell ref="L19:O19"/>
    <mergeCell ref="L20:O20"/>
    <mergeCell ref="B2:S2"/>
    <mergeCell ref="B3:S3"/>
    <mergeCell ref="B4:S4"/>
    <mergeCell ref="C5:E5"/>
    <mergeCell ref="G5:S5"/>
    <mergeCell ref="H7:J7"/>
    <mergeCell ref="B10:C10"/>
    <mergeCell ref="B15:C15"/>
    <mergeCell ref="C6:E6"/>
    <mergeCell ref="G6:S6"/>
    <mergeCell ref="N7:P7"/>
    <mergeCell ref="Q7:S7"/>
    <mergeCell ref="K7:M7"/>
    <mergeCell ref="B7:B8"/>
    <mergeCell ref="C7:C8"/>
    <mergeCell ref="D7:D8"/>
    <mergeCell ref="E7:G7"/>
  </mergeCells>
  <printOptions horizontalCentered="1"/>
  <pageMargins left="0" right="0" top="0" bottom="0" header="0" footer="0"/>
  <pageSetup paperSize="9" scale="55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outlinePr summaryBelow="0"/>
  </sheetPr>
  <dimension ref="A1:U23"/>
  <sheetViews>
    <sheetView workbookViewId="0">
      <selection activeCell="K20" sqref="K20:Q20"/>
    </sheetView>
  </sheetViews>
  <sheetFormatPr defaultRowHeight="15"/>
  <cols>
    <col min="1" max="1" width="3.28515625" style="49" customWidth="1"/>
    <col min="2" max="2" width="0.140625" style="49" customWidth="1"/>
    <col min="3" max="3" width="9" style="49" customWidth="1"/>
    <col min="4" max="4" width="9.140625" style="49" customWidth="1"/>
    <col min="5" max="5" width="23.28515625" style="49" customWidth="1"/>
    <col min="6" max="6" width="8.140625" style="49" customWidth="1"/>
    <col min="7" max="7" width="33.28515625" style="49" customWidth="1"/>
    <col min="8" max="8" width="0.140625" style="49" customWidth="1"/>
    <col min="9" max="9" width="18.28515625" style="49" customWidth="1"/>
    <col min="10" max="10" width="12.42578125" style="49" customWidth="1"/>
    <col min="11" max="11" width="15" style="49" customWidth="1"/>
    <col min="12" max="12" width="12.85546875" style="49" customWidth="1"/>
    <col min="13" max="16" width="15" style="49" customWidth="1"/>
    <col min="17" max="17" width="0.42578125" style="49" customWidth="1"/>
    <col min="18" max="18" width="9.28515625" style="49" customWidth="1"/>
    <col min="19" max="19" width="8.85546875" style="49" customWidth="1"/>
    <col min="20" max="20" width="9.28515625" style="49" customWidth="1"/>
    <col min="21" max="21" width="12.7109375" style="49" customWidth="1"/>
    <col min="22" max="16384" width="9.140625" style="49"/>
  </cols>
  <sheetData>
    <row r="1" spans="1:21">
      <c r="A1" s="47"/>
      <c r="B1" s="47"/>
      <c r="C1" s="105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1">
      <c r="A2" s="47"/>
      <c r="B2" s="47"/>
      <c r="C2" s="325" t="s">
        <v>147</v>
      </c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</row>
    <row r="3" spans="1:21" ht="15.75" thickBot="1">
      <c r="A3" s="47"/>
      <c r="B3" s="47"/>
      <c r="C3" s="359" t="s">
        <v>257</v>
      </c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</row>
    <row r="4" spans="1:21" ht="16.5" thickTop="1" thickBot="1">
      <c r="A4" s="326"/>
      <c r="B4" s="326"/>
      <c r="C4" s="360" t="s">
        <v>1</v>
      </c>
      <c r="D4" s="361" t="s">
        <v>61</v>
      </c>
      <c r="E4" s="361" t="s">
        <v>84</v>
      </c>
      <c r="F4" s="361" t="s">
        <v>148</v>
      </c>
      <c r="G4" s="362" t="s">
        <v>118</v>
      </c>
      <c r="H4" s="362"/>
      <c r="I4" s="361" t="s">
        <v>85</v>
      </c>
      <c r="J4" s="361" t="s">
        <v>149</v>
      </c>
      <c r="K4" s="363" t="s">
        <v>6</v>
      </c>
      <c r="L4" s="363"/>
      <c r="M4" s="363"/>
      <c r="N4" s="363"/>
      <c r="O4" s="363"/>
      <c r="P4" s="363"/>
      <c r="Q4" s="363"/>
      <c r="R4" s="363"/>
      <c r="S4" s="363"/>
      <c r="T4" s="363"/>
      <c r="U4" s="363"/>
    </row>
    <row r="5" spans="1:21" ht="16.5" thickTop="1" thickBot="1">
      <c r="A5" s="47"/>
      <c r="B5" s="47"/>
      <c r="C5" s="360"/>
      <c r="D5" s="361"/>
      <c r="E5" s="361"/>
      <c r="F5" s="361"/>
      <c r="G5" s="362"/>
      <c r="H5" s="362"/>
      <c r="I5" s="361"/>
      <c r="J5" s="361"/>
      <c r="K5" s="364" t="s">
        <v>16</v>
      </c>
      <c r="L5" s="142" t="s">
        <v>7</v>
      </c>
      <c r="M5" s="142" t="s">
        <v>8</v>
      </c>
      <c r="N5" s="142" t="s">
        <v>9</v>
      </c>
      <c r="O5" s="142" t="s">
        <v>10</v>
      </c>
      <c r="P5" s="142" t="s">
        <v>11</v>
      </c>
      <c r="Q5" s="365" t="s">
        <v>12</v>
      </c>
      <c r="R5" s="365"/>
      <c r="S5" s="142" t="s">
        <v>13</v>
      </c>
      <c r="T5" s="142" t="s">
        <v>14</v>
      </c>
      <c r="U5" s="143" t="s">
        <v>15</v>
      </c>
    </row>
    <row r="6" spans="1:21" ht="35.25" customHeight="1" thickTop="1">
      <c r="A6" s="47"/>
      <c r="B6" s="47"/>
      <c r="C6" s="360"/>
      <c r="D6" s="361"/>
      <c r="E6" s="361"/>
      <c r="F6" s="361"/>
      <c r="G6" s="362"/>
      <c r="H6" s="362"/>
      <c r="I6" s="361"/>
      <c r="J6" s="361"/>
      <c r="K6" s="364"/>
      <c r="L6" s="164" t="s">
        <v>18</v>
      </c>
      <c r="M6" s="164" t="s">
        <v>19</v>
      </c>
      <c r="N6" s="164" t="s">
        <v>20</v>
      </c>
      <c r="O6" s="164" t="s">
        <v>21</v>
      </c>
      <c r="P6" s="164" t="s">
        <v>22</v>
      </c>
      <c r="Q6" s="366" t="s">
        <v>23</v>
      </c>
      <c r="R6" s="366"/>
      <c r="S6" s="164" t="s">
        <v>24</v>
      </c>
      <c r="T6" s="164" t="s">
        <v>25</v>
      </c>
      <c r="U6" s="165" t="s">
        <v>150</v>
      </c>
    </row>
    <row r="7" spans="1:21" ht="33.75" customHeight="1">
      <c r="A7" s="47"/>
      <c r="B7" s="47"/>
      <c r="C7" s="196" t="s">
        <v>211</v>
      </c>
      <c r="D7" s="197" t="s">
        <v>212</v>
      </c>
      <c r="E7" s="198" t="s">
        <v>213</v>
      </c>
      <c r="F7" s="197" t="s">
        <v>214</v>
      </c>
      <c r="G7" s="369" t="s">
        <v>215</v>
      </c>
      <c r="H7" s="369"/>
      <c r="I7" s="112" t="s">
        <v>29</v>
      </c>
      <c r="J7" s="114">
        <v>76000000</v>
      </c>
      <c r="K7" s="114">
        <f>SUM(L7:U7)</f>
        <v>76000000</v>
      </c>
      <c r="L7" s="114"/>
      <c r="M7" s="114"/>
      <c r="N7" s="114">
        <v>58000000</v>
      </c>
      <c r="O7" s="114">
        <v>8200000</v>
      </c>
      <c r="P7" s="114">
        <v>9800000</v>
      </c>
      <c r="Q7" s="324"/>
      <c r="R7" s="324"/>
      <c r="S7" s="114"/>
      <c r="T7" s="114"/>
      <c r="U7" s="115">
        <v>0</v>
      </c>
    </row>
    <row r="8" spans="1:21">
      <c r="A8" s="47"/>
      <c r="B8" s="47"/>
      <c r="C8" s="110"/>
      <c r="D8" s="111"/>
      <c r="E8" s="66"/>
      <c r="F8" s="15"/>
      <c r="G8" s="166"/>
      <c r="H8" s="167"/>
      <c r="I8" s="112" t="s">
        <v>30</v>
      </c>
      <c r="J8" s="266">
        <v>76000000</v>
      </c>
      <c r="K8" s="114">
        <f t="shared" ref="K8" si="0">SUM(L8:U8)</f>
        <v>76100000</v>
      </c>
      <c r="L8" s="114"/>
      <c r="M8" s="114"/>
      <c r="N8" s="266">
        <v>58000000</v>
      </c>
      <c r="O8" s="266">
        <v>8200000</v>
      </c>
      <c r="P8" s="266">
        <v>9800000</v>
      </c>
      <c r="Q8" s="367"/>
      <c r="R8" s="368"/>
      <c r="S8" s="114"/>
      <c r="T8" s="114"/>
      <c r="U8" s="115">
        <v>100000</v>
      </c>
    </row>
    <row r="9" spans="1:21">
      <c r="A9" s="47"/>
      <c r="B9" s="47"/>
      <c r="C9" s="110"/>
      <c r="D9" s="111"/>
      <c r="E9" s="66"/>
      <c r="F9" s="15"/>
      <c r="G9" s="166"/>
      <c r="H9" s="167"/>
      <c r="I9" s="112" t="s">
        <v>31</v>
      </c>
      <c r="J9" s="168">
        <v>23176794</v>
      </c>
      <c r="K9" s="114">
        <f>+J9</f>
        <v>23176794</v>
      </c>
      <c r="L9" s="114"/>
      <c r="M9" s="114"/>
      <c r="N9" s="114">
        <f>+'Aneksi nr.1'!L18</f>
        <v>37224814</v>
      </c>
      <c r="O9" s="114">
        <f>+'Aneksi nr.1'!L19</f>
        <v>4998749</v>
      </c>
      <c r="P9" s="114">
        <f>+'Aneksi nr.1'!L20</f>
        <v>4995515</v>
      </c>
      <c r="Q9" s="367"/>
      <c r="R9" s="368"/>
      <c r="S9" s="114"/>
      <c r="T9" s="114"/>
      <c r="U9" s="115">
        <f>+'Aneksi nr.1'!L24</f>
        <v>100000</v>
      </c>
    </row>
    <row r="10" spans="1:21">
      <c r="A10" s="47"/>
      <c r="B10" s="47"/>
      <c r="C10" s="196" t="s">
        <v>211</v>
      </c>
      <c r="D10" s="197" t="s">
        <v>212</v>
      </c>
      <c r="E10" s="198" t="s">
        <v>213</v>
      </c>
      <c r="F10" s="197" t="s">
        <v>216</v>
      </c>
      <c r="G10" s="369" t="s">
        <v>217</v>
      </c>
      <c r="H10" s="369"/>
      <c r="I10" s="112" t="s">
        <v>29</v>
      </c>
      <c r="J10" s="114">
        <v>300000</v>
      </c>
      <c r="K10" s="114">
        <f t="shared" ref="K10:K18" si="1">SUM(L10:U10)</f>
        <v>300000</v>
      </c>
      <c r="L10" s="114"/>
      <c r="M10" s="114">
        <v>300000</v>
      </c>
      <c r="N10" s="114"/>
      <c r="O10" s="114"/>
      <c r="P10" s="114"/>
      <c r="Q10" s="367"/>
      <c r="R10" s="368"/>
      <c r="S10" s="114"/>
      <c r="T10" s="114"/>
      <c r="U10" s="115"/>
    </row>
    <row r="11" spans="1:21">
      <c r="A11" s="47"/>
      <c r="B11" s="47"/>
      <c r="C11" s="110"/>
      <c r="D11" s="111"/>
      <c r="E11" s="66"/>
      <c r="F11" s="111"/>
      <c r="G11" s="370"/>
      <c r="H11" s="371"/>
      <c r="I11" s="112" t="s">
        <v>30</v>
      </c>
      <c r="J11" s="266">
        <v>300000</v>
      </c>
      <c r="K11" s="114">
        <f t="shared" si="1"/>
        <v>300000</v>
      </c>
      <c r="L11" s="114"/>
      <c r="M11" s="266">
        <v>300000</v>
      </c>
      <c r="N11" s="114"/>
      <c r="O11" s="114"/>
      <c r="P11" s="114"/>
      <c r="Q11" s="367"/>
      <c r="R11" s="368"/>
      <c r="S11" s="114"/>
      <c r="T11" s="114"/>
      <c r="U11" s="115"/>
    </row>
    <row r="12" spans="1:21">
      <c r="A12" s="47"/>
      <c r="B12" s="47"/>
      <c r="C12" s="110"/>
      <c r="D12" s="111"/>
      <c r="E12" s="66"/>
      <c r="F12" s="111"/>
      <c r="G12" s="372"/>
      <c r="H12" s="372"/>
      <c r="I12" s="112" t="s">
        <v>31</v>
      </c>
      <c r="J12" s="114">
        <v>0</v>
      </c>
      <c r="K12" s="114">
        <f t="shared" si="1"/>
        <v>0</v>
      </c>
      <c r="L12" s="114"/>
      <c r="M12" s="114">
        <v>0</v>
      </c>
      <c r="N12" s="114"/>
      <c r="O12" s="114"/>
      <c r="P12" s="114"/>
      <c r="Q12" s="324"/>
      <c r="R12" s="324"/>
      <c r="S12" s="114"/>
      <c r="T12" s="114"/>
      <c r="U12" s="115"/>
    </row>
    <row r="13" spans="1:21">
      <c r="A13" s="47"/>
      <c r="B13" s="47"/>
      <c r="C13" s="196" t="s">
        <v>211</v>
      </c>
      <c r="D13" s="197" t="s">
        <v>212</v>
      </c>
      <c r="E13" s="198" t="s">
        <v>213</v>
      </c>
      <c r="F13" s="197" t="s">
        <v>220</v>
      </c>
      <c r="G13" s="369" t="s">
        <v>221</v>
      </c>
      <c r="H13" s="369"/>
      <c r="I13" s="112" t="s">
        <v>29</v>
      </c>
      <c r="J13" s="114">
        <v>23000000</v>
      </c>
      <c r="K13" s="114">
        <f t="shared" si="1"/>
        <v>23000000</v>
      </c>
      <c r="L13" s="114"/>
      <c r="M13" s="114">
        <v>23000000</v>
      </c>
      <c r="N13" s="114"/>
      <c r="O13" s="114"/>
      <c r="P13" s="114"/>
      <c r="Q13" s="324"/>
      <c r="R13" s="324"/>
      <c r="S13" s="114"/>
      <c r="T13" s="114"/>
      <c r="U13" s="115"/>
    </row>
    <row r="14" spans="1:21">
      <c r="A14" s="47"/>
      <c r="B14" s="47"/>
      <c r="C14" s="110"/>
      <c r="D14" s="111"/>
      <c r="E14" s="66"/>
      <c r="F14" s="111"/>
      <c r="G14" s="372"/>
      <c r="H14" s="372"/>
      <c r="I14" s="112" t="s">
        <v>30</v>
      </c>
      <c r="J14" s="114">
        <v>0</v>
      </c>
      <c r="K14" s="114">
        <v>0</v>
      </c>
      <c r="L14" s="114"/>
      <c r="M14" s="266">
        <v>23000000</v>
      </c>
      <c r="N14" s="114"/>
      <c r="O14" s="114"/>
      <c r="P14" s="114"/>
      <c r="Q14" s="324"/>
      <c r="R14" s="324"/>
      <c r="S14" s="114"/>
      <c r="T14" s="114"/>
      <c r="U14" s="115"/>
    </row>
    <row r="15" spans="1:21">
      <c r="A15" s="47"/>
      <c r="B15" s="47"/>
      <c r="C15" s="110"/>
      <c r="D15" s="111"/>
      <c r="E15" s="66"/>
      <c r="F15" s="111"/>
      <c r="G15" s="372"/>
      <c r="H15" s="372"/>
      <c r="I15" s="112" t="s">
        <v>31</v>
      </c>
      <c r="J15" s="114">
        <v>0</v>
      </c>
      <c r="K15" s="114">
        <f t="shared" si="1"/>
        <v>0</v>
      </c>
      <c r="L15" s="114"/>
      <c r="M15" s="114">
        <v>0</v>
      </c>
      <c r="N15" s="114"/>
      <c r="O15" s="114"/>
      <c r="P15" s="114"/>
      <c r="Q15" s="324"/>
      <c r="R15" s="324"/>
      <c r="S15" s="114"/>
      <c r="T15" s="114"/>
      <c r="U15" s="115"/>
    </row>
    <row r="16" spans="1:21">
      <c r="A16" s="47"/>
      <c r="B16" s="47"/>
      <c r="C16" s="110"/>
      <c r="D16" s="111"/>
      <c r="E16" s="150"/>
      <c r="F16" s="111"/>
      <c r="G16" s="372" t="s">
        <v>151</v>
      </c>
      <c r="H16" s="372"/>
      <c r="I16" s="112" t="s">
        <v>29</v>
      </c>
      <c r="J16" s="114">
        <f>+J13+J11+J8</f>
        <v>99300000</v>
      </c>
      <c r="K16" s="114">
        <f t="shared" si="1"/>
        <v>99300000</v>
      </c>
      <c r="L16" s="114"/>
      <c r="M16" s="114">
        <f>SUM(M10+M13)</f>
        <v>23300000</v>
      </c>
      <c r="N16" s="114">
        <f t="shared" ref="N16:P18" si="2">SUM(N7)</f>
        <v>58000000</v>
      </c>
      <c r="O16" s="114">
        <f t="shared" si="2"/>
        <v>8200000</v>
      </c>
      <c r="P16" s="114">
        <f t="shared" si="2"/>
        <v>9800000</v>
      </c>
      <c r="Q16" s="324"/>
      <c r="R16" s="324"/>
      <c r="S16" s="114"/>
      <c r="T16" s="114"/>
      <c r="U16" s="115">
        <f>SUM(U7)</f>
        <v>0</v>
      </c>
    </row>
    <row r="17" spans="1:21">
      <c r="A17" s="47"/>
      <c r="B17" s="47"/>
      <c r="C17" s="110"/>
      <c r="D17" s="111"/>
      <c r="E17" s="150"/>
      <c r="F17" s="111"/>
      <c r="G17" s="372" t="s">
        <v>151</v>
      </c>
      <c r="H17" s="372"/>
      <c r="I17" s="112" t="s">
        <v>30</v>
      </c>
      <c r="J17" s="266">
        <v>99300000</v>
      </c>
      <c r="K17" s="114">
        <f t="shared" si="1"/>
        <v>99400000</v>
      </c>
      <c r="L17" s="114"/>
      <c r="M17" s="266">
        <f>SUM(M11+M14)</f>
        <v>23300000</v>
      </c>
      <c r="N17" s="114">
        <f t="shared" si="2"/>
        <v>58000000</v>
      </c>
      <c r="O17" s="114">
        <f t="shared" si="2"/>
        <v>8200000</v>
      </c>
      <c r="P17" s="114">
        <f t="shared" si="2"/>
        <v>9800000</v>
      </c>
      <c r="Q17" s="324"/>
      <c r="R17" s="324"/>
      <c r="S17" s="114"/>
      <c r="T17" s="114"/>
      <c r="U17" s="115">
        <f>SUM(U8)</f>
        <v>100000</v>
      </c>
    </row>
    <row r="18" spans="1:21">
      <c r="A18" s="47"/>
      <c r="B18" s="47"/>
      <c r="C18" s="110"/>
      <c r="D18" s="111"/>
      <c r="E18" s="150"/>
      <c r="F18" s="111"/>
      <c r="G18" s="372" t="s">
        <v>151</v>
      </c>
      <c r="H18" s="372"/>
      <c r="I18" s="112" t="s">
        <v>31</v>
      </c>
      <c r="J18" s="266">
        <f>+J9</f>
        <v>23176794</v>
      </c>
      <c r="K18" s="114">
        <f t="shared" si="1"/>
        <v>47319078</v>
      </c>
      <c r="L18" s="114"/>
      <c r="M18" s="114">
        <f>SUM(M12+M15)</f>
        <v>0</v>
      </c>
      <c r="N18" s="114">
        <f t="shared" si="2"/>
        <v>37224814</v>
      </c>
      <c r="O18" s="114">
        <f t="shared" si="2"/>
        <v>4998749</v>
      </c>
      <c r="P18" s="114">
        <f t="shared" si="2"/>
        <v>4995515</v>
      </c>
      <c r="Q18" s="324"/>
      <c r="R18" s="324"/>
      <c r="S18" s="114"/>
      <c r="T18" s="114"/>
      <c r="U18" s="115">
        <f>SUM(U9)</f>
        <v>100000</v>
      </c>
    </row>
    <row r="19" spans="1:21">
      <c r="A19" s="47"/>
      <c r="B19" s="303"/>
      <c r="C19" s="303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</row>
    <row r="20" spans="1:21" ht="15.75">
      <c r="A20" s="47"/>
      <c r="B20" s="47"/>
      <c r="C20" s="47"/>
      <c r="D20" s="47"/>
      <c r="E20" s="319" t="s">
        <v>209</v>
      </c>
      <c r="F20" s="119" t="s">
        <v>35</v>
      </c>
      <c r="G20" s="320" t="s">
        <v>230</v>
      </c>
      <c r="H20" s="320"/>
      <c r="I20" s="321" t="s">
        <v>208</v>
      </c>
      <c r="J20" s="135" t="s">
        <v>35</v>
      </c>
      <c r="K20" s="355" t="s">
        <v>231</v>
      </c>
      <c r="L20" s="355"/>
      <c r="M20" s="355"/>
      <c r="N20" s="355"/>
      <c r="O20" s="355"/>
      <c r="P20" s="355"/>
      <c r="Q20" s="355"/>
      <c r="R20" s="47"/>
      <c r="S20" s="47"/>
      <c r="T20" s="47"/>
      <c r="U20" s="47"/>
    </row>
    <row r="21" spans="1:21" ht="33" customHeight="1">
      <c r="A21" s="47"/>
      <c r="B21" s="47"/>
      <c r="C21" s="47"/>
      <c r="D21" s="47"/>
      <c r="E21" s="319"/>
      <c r="F21" s="119" t="s">
        <v>36</v>
      </c>
      <c r="G21" s="323"/>
      <c r="H21" s="323"/>
      <c r="I21" s="321"/>
      <c r="J21" s="135" t="s">
        <v>36</v>
      </c>
      <c r="K21" s="355"/>
      <c r="L21" s="355"/>
      <c r="M21" s="355"/>
      <c r="N21" s="355"/>
      <c r="O21" s="355"/>
      <c r="P21" s="355"/>
      <c r="Q21" s="355"/>
      <c r="R21" s="47"/>
      <c r="S21" s="47"/>
      <c r="T21" s="47"/>
      <c r="U21" s="47"/>
    </row>
    <row r="22" spans="1:21" ht="15.75">
      <c r="A22" s="47"/>
      <c r="B22" s="47"/>
      <c r="C22" s="47"/>
      <c r="D22" s="47"/>
      <c r="E22" s="319"/>
      <c r="F22" s="119" t="s">
        <v>37</v>
      </c>
      <c r="G22" s="322" t="s">
        <v>255</v>
      </c>
      <c r="H22" s="322"/>
      <c r="I22" s="321"/>
      <c r="J22" s="135" t="s">
        <v>37</v>
      </c>
      <c r="K22" s="355" t="s">
        <v>255</v>
      </c>
      <c r="L22" s="355"/>
      <c r="M22" s="355"/>
      <c r="N22" s="355"/>
      <c r="O22" s="355"/>
      <c r="P22" s="355"/>
      <c r="Q22" s="355"/>
      <c r="R22" s="47"/>
      <c r="S22" s="47"/>
      <c r="T22" s="47"/>
      <c r="U22" s="47"/>
    </row>
    <row r="23" spans="1:21">
      <c r="A23" s="47"/>
      <c r="B23" s="47"/>
      <c r="C23" s="303"/>
      <c r="D23" s="303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</row>
  </sheetData>
  <mergeCells count="46">
    <mergeCell ref="K20:Q20"/>
    <mergeCell ref="K21:Q21"/>
    <mergeCell ref="K22:Q22"/>
    <mergeCell ref="C23:D23"/>
    <mergeCell ref="E20:E22"/>
    <mergeCell ref="G20:H20"/>
    <mergeCell ref="I20:I22"/>
    <mergeCell ref="G21:H21"/>
    <mergeCell ref="G22:H22"/>
    <mergeCell ref="G17:H17"/>
    <mergeCell ref="Q17:R17"/>
    <mergeCell ref="G18:H18"/>
    <mergeCell ref="Q18:R18"/>
    <mergeCell ref="B19:C19"/>
    <mergeCell ref="G14:H14"/>
    <mergeCell ref="Q14:R14"/>
    <mergeCell ref="G15:H15"/>
    <mergeCell ref="Q15:R15"/>
    <mergeCell ref="G16:H16"/>
    <mergeCell ref="Q16:R16"/>
    <mergeCell ref="G11:H11"/>
    <mergeCell ref="Q11:R11"/>
    <mergeCell ref="G12:H12"/>
    <mergeCell ref="Q12:R12"/>
    <mergeCell ref="G13:H13"/>
    <mergeCell ref="Q13:R13"/>
    <mergeCell ref="Q7:R7"/>
    <mergeCell ref="Q8:R8"/>
    <mergeCell ref="Q9:R9"/>
    <mergeCell ref="G10:H10"/>
    <mergeCell ref="Q10:R10"/>
    <mergeCell ref="G7:H7"/>
    <mergeCell ref="C2:U2"/>
    <mergeCell ref="C3:U3"/>
    <mergeCell ref="A4:B4"/>
    <mergeCell ref="C4:C6"/>
    <mergeCell ref="D4:D6"/>
    <mergeCell ref="E4:E6"/>
    <mergeCell ref="F4:F6"/>
    <mergeCell ref="G4:H6"/>
    <mergeCell ref="I4:I6"/>
    <mergeCell ref="J4:J6"/>
    <mergeCell ref="K4:U4"/>
    <mergeCell ref="K5:K6"/>
    <mergeCell ref="Q5:R5"/>
    <mergeCell ref="Q6:R6"/>
  </mergeCells>
  <printOptions horizontalCentered="1"/>
  <pageMargins left="0" right="0" top="0" bottom="0" header="0" footer="0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outlinePr summaryBelow="0"/>
  </sheetPr>
  <dimension ref="A1:P56"/>
  <sheetViews>
    <sheetView workbookViewId="0">
      <selection activeCell="Q9" sqref="Q9"/>
    </sheetView>
  </sheetViews>
  <sheetFormatPr defaultRowHeight="15"/>
  <cols>
    <col min="1" max="1" width="3.28515625" style="3" customWidth="1"/>
    <col min="2" max="2" width="0.140625" style="3" customWidth="1"/>
    <col min="3" max="4" width="8.140625" style="3" customWidth="1"/>
    <col min="5" max="5" width="43" style="3" customWidth="1"/>
    <col min="6" max="7" width="10" style="3" customWidth="1"/>
    <col min="8" max="8" width="47.28515625" style="3" customWidth="1"/>
    <col min="9" max="9" width="19.140625" style="3" customWidth="1"/>
    <col min="10" max="12" width="16" style="3" customWidth="1"/>
    <col min="13" max="13" width="16" style="38" customWidth="1"/>
    <col min="14" max="16384" width="9.140625" style="3"/>
  </cols>
  <sheetData>
    <row r="1" spans="1:13" s="49" customFormat="1">
      <c r="A1" s="47"/>
      <c r="B1" s="47"/>
      <c r="C1" s="105"/>
      <c r="D1" s="47"/>
      <c r="E1" s="47"/>
      <c r="F1" s="47"/>
      <c r="G1" s="47"/>
      <c r="H1" s="47"/>
      <c r="I1" s="47"/>
      <c r="J1" s="47"/>
      <c r="K1" s="47"/>
      <c r="L1" s="47"/>
      <c r="M1" s="169"/>
    </row>
    <row r="2" spans="1:13" s="49" customFormat="1" ht="15.75" thickBot="1">
      <c r="A2" s="47"/>
      <c r="B2" s="47"/>
      <c r="C2" s="325" t="s">
        <v>152</v>
      </c>
      <c r="D2" s="325"/>
      <c r="E2" s="325"/>
      <c r="F2" s="325"/>
      <c r="G2" s="325"/>
      <c r="H2" s="325"/>
      <c r="I2" s="325"/>
      <c r="J2" s="325"/>
      <c r="K2" s="325"/>
      <c r="L2" s="325"/>
      <c r="M2" s="325"/>
    </row>
    <row r="3" spans="1:13" s="49" customFormat="1" ht="24.75" thickTop="1">
      <c r="A3" s="326"/>
      <c r="B3" s="326"/>
      <c r="C3" s="138" t="s">
        <v>153</v>
      </c>
      <c r="D3" s="139" t="s">
        <v>154</v>
      </c>
      <c r="E3" s="139" t="s">
        <v>155</v>
      </c>
      <c r="F3" s="139" t="s">
        <v>156</v>
      </c>
      <c r="G3" s="139" t="s">
        <v>157</v>
      </c>
      <c r="H3" s="139" t="s">
        <v>158</v>
      </c>
      <c r="I3" s="139" t="s">
        <v>159</v>
      </c>
      <c r="J3" s="170">
        <v>2022</v>
      </c>
      <c r="K3" s="268">
        <v>2023</v>
      </c>
      <c r="L3" s="269">
        <v>2024</v>
      </c>
      <c r="M3" s="269">
        <v>2025</v>
      </c>
    </row>
    <row r="4" spans="1:13">
      <c r="A4" s="47"/>
      <c r="B4" s="47"/>
      <c r="C4" s="181" t="s">
        <v>211</v>
      </c>
      <c r="D4" s="182" t="s">
        <v>212</v>
      </c>
      <c r="E4" s="183" t="s">
        <v>213</v>
      </c>
      <c r="F4" s="171"/>
      <c r="G4" s="182" t="s">
        <v>214</v>
      </c>
      <c r="H4" s="184" t="s">
        <v>215</v>
      </c>
      <c r="I4" s="18" t="s">
        <v>160</v>
      </c>
      <c r="J4" s="19">
        <v>1570</v>
      </c>
      <c r="K4" s="39">
        <v>1800</v>
      </c>
      <c r="L4" s="40">
        <v>1800</v>
      </c>
      <c r="M4" s="40">
        <v>1800</v>
      </c>
    </row>
    <row r="5" spans="1:13">
      <c r="A5" s="1"/>
      <c r="B5" s="1"/>
      <c r="C5" s="181" t="s">
        <v>211</v>
      </c>
      <c r="D5" s="182" t="s">
        <v>212</v>
      </c>
      <c r="E5" s="183" t="s">
        <v>213</v>
      </c>
      <c r="F5" s="17"/>
      <c r="G5" s="182" t="s">
        <v>214</v>
      </c>
      <c r="H5" s="184" t="s">
        <v>215</v>
      </c>
      <c r="I5" s="20" t="s">
        <v>161</v>
      </c>
      <c r="J5" s="19">
        <v>28500000</v>
      </c>
      <c r="K5" s="39">
        <v>31900000</v>
      </c>
      <c r="L5" s="35">
        <v>67200000</v>
      </c>
      <c r="M5" s="35">
        <v>76000000</v>
      </c>
    </row>
    <row r="6" spans="1:13">
      <c r="A6" s="1"/>
      <c r="B6" s="1"/>
      <c r="C6" s="181" t="s">
        <v>211</v>
      </c>
      <c r="D6" s="182" t="s">
        <v>212</v>
      </c>
      <c r="E6" s="183" t="s">
        <v>213</v>
      </c>
      <c r="F6" s="171"/>
      <c r="G6" s="182" t="s">
        <v>214</v>
      </c>
      <c r="H6" s="184" t="s">
        <v>215</v>
      </c>
      <c r="I6" s="20" t="s">
        <v>162</v>
      </c>
      <c r="J6" s="19">
        <f>SUM(J5/J4)</f>
        <v>18152.866242038217</v>
      </c>
      <c r="K6" s="19">
        <f>SUM(K5/K4)</f>
        <v>17722.222222222223</v>
      </c>
      <c r="L6" s="19">
        <f>SUM(L5/L4)</f>
        <v>37333.333333333336</v>
      </c>
      <c r="M6" s="19">
        <f>SUM(M5/M4)</f>
        <v>42222.222222222219</v>
      </c>
    </row>
    <row r="7" spans="1:13">
      <c r="A7" s="1"/>
      <c r="B7" s="1"/>
      <c r="C7" s="181"/>
      <c r="D7" s="182"/>
      <c r="E7" s="183"/>
      <c r="F7" s="17"/>
      <c r="G7" s="182"/>
      <c r="H7" s="21" t="s">
        <v>163</v>
      </c>
      <c r="I7" s="22"/>
      <c r="J7" s="23"/>
      <c r="K7" s="23">
        <f>SUM(K6-J6)</f>
        <v>-430.6440198159944</v>
      </c>
      <c r="L7" s="23">
        <f>SUM(L6-K6)</f>
        <v>19611.111111111113</v>
      </c>
      <c r="M7" s="23">
        <f>SUM(M6-L6)</f>
        <v>4888.8888888888832</v>
      </c>
    </row>
    <row r="8" spans="1:13">
      <c r="A8" s="1"/>
      <c r="B8" s="1"/>
      <c r="C8" s="181" t="s">
        <v>211</v>
      </c>
      <c r="D8" s="182" t="s">
        <v>212</v>
      </c>
      <c r="E8" s="183" t="s">
        <v>213</v>
      </c>
      <c r="F8" s="171"/>
      <c r="G8" s="182" t="s">
        <v>214</v>
      </c>
      <c r="H8" s="184" t="s">
        <v>215</v>
      </c>
      <c r="I8" s="18" t="s">
        <v>164</v>
      </c>
      <c r="J8" s="19">
        <v>1046</v>
      </c>
      <c r="K8" s="34">
        <v>1800</v>
      </c>
      <c r="L8" s="35">
        <v>1800</v>
      </c>
      <c r="M8" s="35">
        <v>1800</v>
      </c>
    </row>
    <row r="9" spans="1:13">
      <c r="A9" s="1"/>
      <c r="B9" s="1"/>
      <c r="C9" s="181" t="s">
        <v>211</v>
      </c>
      <c r="D9" s="182" t="s">
        <v>212</v>
      </c>
      <c r="E9" s="183" t="s">
        <v>213</v>
      </c>
      <c r="F9" s="17"/>
      <c r="G9" s="182" t="s">
        <v>214</v>
      </c>
      <c r="H9" s="184" t="s">
        <v>215</v>
      </c>
      <c r="I9" s="20" t="s">
        <v>165</v>
      </c>
      <c r="J9" s="19">
        <v>26042000</v>
      </c>
      <c r="K9" s="34">
        <v>55500000</v>
      </c>
      <c r="L9" s="34">
        <v>74520000</v>
      </c>
      <c r="M9" s="34">
        <v>76100000</v>
      </c>
    </row>
    <row r="10" spans="1:13">
      <c r="A10" s="1"/>
      <c r="B10" s="1"/>
      <c r="C10" s="181" t="s">
        <v>211</v>
      </c>
      <c r="D10" s="182" t="s">
        <v>212</v>
      </c>
      <c r="E10" s="183" t="s">
        <v>213</v>
      </c>
      <c r="F10" s="171"/>
      <c r="G10" s="182" t="s">
        <v>214</v>
      </c>
      <c r="H10" s="184" t="s">
        <v>215</v>
      </c>
      <c r="I10" s="20" t="s">
        <v>166</v>
      </c>
      <c r="J10" s="19">
        <f>SUM(J9/J8)</f>
        <v>24896.749521988528</v>
      </c>
      <c r="K10" s="19">
        <f>SUM(K9/K8)</f>
        <v>30833.333333333332</v>
      </c>
      <c r="L10" s="19">
        <f>SUM(L9/L8)</f>
        <v>41400</v>
      </c>
      <c r="M10" s="19">
        <f>SUM(M9/M8)</f>
        <v>42277.777777777781</v>
      </c>
    </row>
    <row r="11" spans="1:13">
      <c r="A11" s="1"/>
      <c r="B11" s="1"/>
      <c r="C11" s="181"/>
      <c r="D11" s="182"/>
      <c r="E11" s="183"/>
      <c r="F11" s="17"/>
      <c r="G11" s="182"/>
      <c r="H11" s="21" t="s">
        <v>167</v>
      </c>
      <c r="I11" s="22"/>
      <c r="J11" s="23"/>
      <c r="K11" s="23">
        <f>SUM(K10-J10)</f>
        <v>5936.5838113448044</v>
      </c>
      <c r="L11" s="23">
        <f>SUM(L10-K10)</f>
        <v>10566.666666666668</v>
      </c>
      <c r="M11" s="23">
        <f>SUM(M10-L10)</f>
        <v>877.77777777778101</v>
      </c>
    </row>
    <row r="12" spans="1:13">
      <c r="A12" s="1"/>
      <c r="B12" s="1"/>
      <c r="C12" s="181" t="s">
        <v>211</v>
      </c>
      <c r="D12" s="182" t="s">
        <v>212</v>
      </c>
      <c r="E12" s="183" t="s">
        <v>213</v>
      </c>
      <c r="F12" s="171"/>
      <c r="G12" s="182" t="s">
        <v>214</v>
      </c>
      <c r="H12" s="184" t="s">
        <v>215</v>
      </c>
      <c r="I12" s="18" t="s">
        <v>168</v>
      </c>
      <c r="J12" s="19">
        <v>1110</v>
      </c>
      <c r="K12" s="34">
        <v>1720</v>
      </c>
      <c r="L12" s="34">
        <v>1694</v>
      </c>
      <c r="M12" s="34">
        <v>1200</v>
      </c>
    </row>
    <row r="13" spans="1:13">
      <c r="A13" s="1"/>
      <c r="B13" s="1"/>
      <c r="C13" s="181" t="s">
        <v>211</v>
      </c>
      <c r="D13" s="182" t="s">
        <v>212</v>
      </c>
      <c r="E13" s="183" t="s">
        <v>213</v>
      </c>
      <c r="F13" s="17"/>
      <c r="G13" s="182" t="s">
        <v>214</v>
      </c>
      <c r="H13" s="184" t="s">
        <v>215</v>
      </c>
      <c r="I13" s="20" t="s">
        <v>169</v>
      </c>
      <c r="J13" s="19">
        <v>23847000</v>
      </c>
      <c r="K13" s="34">
        <v>55908191</v>
      </c>
      <c r="L13" s="34">
        <v>42934308</v>
      </c>
      <c r="M13" s="34">
        <v>47319078</v>
      </c>
    </row>
    <row r="14" spans="1:13">
      <c r="A14" s="1"/>
      <c r="B14" s="1"/>
      <c r="C14" s="181" t="s">
        <v>211</v>
      </c>
      <c r="D14" s="182" t="s">
        <v>212</v>
      </c>
      <c r="E14" s="183" t="s">
        <v>213</v>
      </c>
      <c r="F14" s="171"/>
      <c r="G14" s="182" t="s">
        <v>214</v>
      </c>
      <c r="H14" s="184" t="s">
        <v>215</v>
      </c>
      <c r="I14" s="20" t="s">
        <v>170</v>
      </c>
      <c r="J14" s="19">
        <f t="shared" ref="J14:K14" si="0">SUM(J13/J12)</f>
        <v>21483.783783783783</v>
      </c>
      <c r="K14" s="19">
        <f t="shared" si="0"/>
        <v>32504.762209302327</v>
      </c>
      <c r="L14" s="34">
        <f>SUM(L13/L12)</f>
        <v>25344.927981109799</v>
      </c>
      <c r="M14" s="34">
        <f>SUM(M13/M12)</f>
        <v>39432.565000000002</v>
      </c>
    </row>
    <row r="15" spans="1:13">
      <c r="A15" s="1"/>
      <c r="B15" s="1"/>
      <c r="C15" s="181"/>
      <c r="D15" s="182"/>
      <c r="E15" s="183"/>
      <c r="F15" s="17"/>
      <c r="G15" s="182"/>
      <c r="H15" s="24" t="s">
        <v>171</v>
      </c>
      <c r="I15" s="25"/>
      <c r="J15" s="26"/>
      <c r="K15" s="26">
        <f>SUM(K14-J14)</f>
        <v>11020.978425518544</v>
      </c>
      <c r="L15" s="26">
        <f>SUM(L14-K14)</f>
        <v>-7159.8342281925288</v>
      </c>
      <c r="M15" s="26">
        <f>SUM(M14-L14)</f>
        <v>14087.637018890204</v>
      </c>
    </row>
    <row r="16" spans="1:13">
      <c r="A16" s="1"/>
      <c r="B16" s="1"/>
      <c r="C16" s="181" t="s">
        <v>211</v>
      </c>
      <c r="D16" s="182" t="s">
        <v>212</v>
      </c>
      <c r="E16" s="183" t="s">
        <v>213</v>
      </c>
      <c r="F16" s="171"/>
      <c r="G16" s="182" t="s">
        <v>216</v>
      </c>
      <c r="H16" s="184" t="s">
        <v>217</v>
      </c>
      <c r="I16" s="18" t="s">
        <v>160</v>
      </c>
      <c r="J16" s="19">
        <v>1</v>
      </c>
      <c r="K16" s="34">
        <v>1</v>
      </c>
      <c r="L16" s="38">
        <v>1</v>
      </c>
      <c r="M16" s="38">
        <v>1</v>
      </c>
    </row>
    <row r="17" spans="1:13">
      <c r="A17" s="1"/>
      <c r="B17" s="1"/>
      <c r="C17" s="181" t="s">
        <v>211</v>
      </c>
      <c r="D17" s="182" t="s">
        <v>212</v>
      </c>
      <c r="E17" s="183" t="s">
        <v>213</v>
      </c>
      <c r="F17" s="17"/>
      <c r="G17" s="182" t="s">
        <v>216</v>
      </c>
      <c r="H17" s="184" t="s">
        <v>217</v>
      </c>
      <c r="I17" s="20" t="s">
        <v>161</v>
      </c>
      <c r="J17" s="19">
        <v>200000</v>
      </c>
      <c r="K17" s="34">
        <v>580000</v>
      </c>
      <c r="L17" s="35">
        <v>200000</v>
      </c>
      <c r="M17" s="35">
        <v>300000</v>
      </c>
    </row>
    <row r="18" spans="1:13">
      <c r="A18" s="1"/>
      <c r="B18" s="1"/>
      <c r="C18" s="181" t="s">
        <v>211</v>
      </c>
      <c r="D18" s="182" t="s">
        <v>212</v>
      </c>
      <c r="E18" s="183" t="s">
        <v>213</v>
      </c>
      <c r="F18" s="171"/>
      <c r="G18" s="182" t="s">
        <v>216</v>
      </c>
      <c r="H18" s="184" t="s">
        <v>217</v>
      </c>
      <c r="I18" s="20" t="s">
        <v>162</v>
      </c>
      <c r="J18" s="19">
        <f>SUM(J17/J16)</f>
        <v>200000</v>
      </c>
      <c r="K18" s="19">
        <f>SUM(K17/K16)</f>
        <v>580000</v>
      </c>
      <c r="L18" s="34">
        <f>SUM(L17/L16)</f>
        <v>200000</v>
      </c>
      <c r="M18" s="34">
        <f>SUM(M17/M16)</f>
        <v>300000</v>
      </c>
    </row>
    <row r="19" spans="1:13">
      <c r="A19" s="1"/>
      <c r="B19" s="1"/>
      <c r="C19" s="181"/>
      <c r="D19" s="182"/>
      <c r="E19" s="183"/>
      <c r="F19" s="17"/>
      <c r="G19" s="182"/>
      <c r="H19" s="21" t="s">
        <v>163</v>
      </c>
      <c r="I19" s="22"/>
      <c r="J19" s="23"/>
      <c r="K19" s="23">
        <f>SUM(K18-J18)</f>
        <v>380000</v>
      </c>
      <c r="L19" s="23">
        <f>SUM(L18-K18)</f>
        <v>-380000</v>
      </c>
      <c r="M19" s="23">
        <f>SUM(M18-L18)</f>
        <v>100000</v>
      </c>
    </row>
    <row r="20" spans="1:13" s="38" customFormat="1">
      <c r="A20" s="33"/>
      <c r="B20" s="33"/>
      <c r="C20" s="181" t="s">
        <v>211</v>
      </c>
      <c r="D20" s="182" t="s">
        <v>212</v>
      </c>
      <c r="E20" s="183" t="s">
        <v>213</v>
      </c>
      <c r="F20" s="171"/>
      <c r="G20" s="182" t="s">
        <v>216</v>
      </c>
      <c r="H20" s="184" t="s">
        <v>217</v>
      </c>
      <c r="I20" s="42" t="s">
        <v>164</v>
      </c>
      <c r="J20" s="19">
        <v>1</v>
      </c>
      <c r="K20" s="34">
        <v>1</v>
      </c>
      <c r="L20" s="38">
        <v>1</v>
      </c>
      <c r="M20" s="38">
        <v>1</v>
      </c>
    </row>
    <row r="21" spans="1:13" s="38" customFormat="1">
      <c r="A21" s="33"/>
      <c r="B21" s="33"/>
      <c r="C21" s="181" t="s">
        <v>211</v>
      </c>
      <c r="D21" s="182" t="s">
        <v>212</v>
      </c>
      <c r="E21" s="183" t="s">
        <v>213</v>
      </c>
      <c r="F21" s="17"/>
      <c r="G21" s="182" t="s">
        <v>216</v>
      </c>
      <c r="H21" s="184" t="s">
        <v>217</v>
      </c>
      <c r="I21" s="41" t="s">
        <v>165</v>
      </c>
      <c r="J21" s="43">
        <v>188400</v>
      </c>
      <c r="K21" s="34">
        <v>580000</v>
      </c>
      <c r="L21" s="35">
        <v>200000</v>
      </c>
      <c r="M21" s="35">
        <v>300000</v>
      </c>
    </row>
    <row r="22" spans="1:13" s="38" customFormat="1">
      <c r="A22" s="33"/>
      <c r="B22" s="33"/>
      <c r="C22" s="181" t="s">
        <v>211</v>
      </c>
      <c r="D22" s="182" t="s">
        <v>212</v>
      </c>
      <c r="E22" s="183" t="s">
        <v>213</v>
      </c>
      <c r="F22" s="171"/>
      <c r="G22" s="182" t="s">
        <v>216</v>
      </c>
      <c r="H22" s="184" t="s">
        <v>217</v>
      </c>
      <c r="I22" s="41" t="s">
        <v>166</v>
      </c>
      <c r="J22" s="43">
        <f>+J21/J20</f>
        <v>188400</v>
      </c>
      <c r="K22" s="43">
        <f>SUM(K21/K20)</f>
        <v>580000</v>
      </c>
      <c r="L22" s="34">
        <f>SUM(L21/L20)</f>
        <v>200000</v>
      </c>
      <c r="M22" s="34">
        <f>SUM(M21/M20)</f>
        <v>300000</v>
      </c>
    </row>
    <row r="23" spans="1:13" s="38" customFormat="1">
      <c r="A23" s="33"/>
      <c r="B23" s="33"/>
      <c r="C23" s="181"/>
      <c r="D23" s="182"/>
      <c r="E23" s="183"/>
      <c r="F23" s="17"/>
      <c r="G23" s="182"/>
      <c r="H23" s="44" t="s">
        <v>167</v>
      </c>
      <c r="I23" s="42"/>
      <c r="J23" s="37"/>
      <c r="K23" s="37">
        <f>SUM(K22-J22)</f>
        <v>391600</v>
      </c>
      <c r="L23" s="35">
        <f>SUM(L22-K22)</f>
        <v>-380000</v>
      </c>
      <c r="M23" s="35">
        <f>SUM(M22-L22)</f>
        <v>100000</v>
      </c>
    </row>
    <row r="24" spans="1:13" s="38" customFormat="1">
      <c r="A24" s="33"/>
      <c r="B24" s="33"/>
      <c r="C24" s="181" t="s">
        <v>211</v>
      </c>
      <c r="D24" s="182" t="s">
        <v>212</v>
      </c>
      <c r="E24" s="183" t="s">
        <v>213</v>
      </c>
      <c r="F24" s="171"/>
      <c r="G24" s="182" t="s">
        <v>216</v>
      </c>
      <c r="H24" s="184" t="s">
        <v>217</v>
      </c>
      <c r="I24" s="42" t="s">
        <v>168</v>
      </c>
      <c r="J24" s="43">
        <v>1</v>
      </c>
      <c r="K24" s="43">
        <v>1</v>
      </c>
      <c r="L24" s="38">
        <v>0</v>
      </c>
      <c r="M24" s="38">
        <v>0</v>
      </c>
    </row>
    <row r="25" spans="1:13" s="38" customFormat="1">
      <c r="A25" s="33"/>
      <c r="B25" s="33"/>
      <c r="C25" s="181" t="s">
        <v>211</v>
      </c>
      <c r="D25" s="182" t="s">
        <v>212</v>
      </c>
      <c r="E25" s="183" t="s">
        <v>213</v>
      </c>
      <c r="F25" s="17"/>
      <c r="G25" s="182" t="s">
        <v>216</v>
      </c>
      <c r="H25" s="184" t="s">
        <v>217</v>
      </c>
      <c r="I25" s="41" t="s">
        <v>169</v>
      </c>
      <c r="J25" s="43">
        <v>188400</v>
      </c>
      <c r="K25" s="43">
        <v>511800</v>
      </c>
      <c r="L25" s="34">
        <v>178800</v>
      </c>
      <c r="M25" s="34">
        <v>0</v>
      </c>
    </row>
    <row r="26" spans="1:13" s="38" customFormat="1">
      <c r="A26" s="33"/>
      <c r="B26" s="33"/>
      <c r="C26" s="181" t="s">
        <v>211</v>
      </c>
      <c r="D26" s="182" t="s">
        <v>212</v>
      </c>
      <c r="E26" s="183" t="s">
        <v>213</v>
      </c>
      <c r="F26" s="171"/>
      <c r="G26" s="182" t="s">
        <v>216</v>
      </c>
      <c r="H26" s="184" t="s">
        <v>217</v>
      </c>
      <c r="I26" s="41" t="s">
        <v>170</v>
      </c>
      <c r="J26" s="43">
        <f>SUM(J25/J24)</f>
        <v>188400</v>
      </c>
      <c r="K26" s="43">
        <f>SUM(K25/K24)</f>
        <v>511800</v>
      </c>
      <c r="L26" s="43">
        <v>178800</v>
      </c>
      <c r="M26" s="43">
        <v>0</v>
      </c>
    </row>
    <row r="27" spans="1:13" s="38" customFormat="1">
      <c r="A27" s="33"/>
      <c r="B27" s="33"/>
      <c r="C27" s="181"/>
      <c r="D27" s="182"/>
      <c r="E27" s="183"/>
      <c r="F27" s="17"/>
      <c r="G27" s="182"/>
      <c r="H27" s="45" t="s">
        <v>171</v>
      </c>
      <c r="I27" s="41"/>
      <c r="J27" s="46"/>
      <c r="K27" s="46">
        <f>SUM(K26-J26)</f>
        <v>323400</v>
      </c>
      <c r="L27" s="36">
        <f>SUM(L26-K26)</f>
        <v>-333000</v>
      </c>
      <c r="M27" s="36">
        <f>SUM(M26-L26)</f>
        <v>-178800</v>
      </c>
    </row>
    <row r="28" spans="1:13" s="38" customFormat="1">
      <c r="A28" s="33"/>
      <c r="B28" s="33"/>
      <c r="C28" s="181" t="s">
        <v>211</v>
      </c>
      <c r="D28" s="182" t="s">
        <v>212</v>
      </c>
      <c r="E28" s="183" t="s">
        <v>213</v>
      </c>
      <c r="F28" s="171"/>
      <c r="G28" s="182" t="s">
        <v>218</v>
      </c>
      <c r="H28" s="184" t="s">
        <v>219</v>
      </c>
      <c r="I28" s="42" t="s">
        <v>160</v>
      </c>
      <c r="J28" s="43">
        <v>0</v>
      </c>
      <c r="K28" s="43">
        <v>0</v>
      </c>
      <c r="L28" s="43">
        <v>0</v>
      </c>
      <c r="M28" s="43">
        <v>0</v>
      </c>
    </row>
    <row r="29" spans="1:13" s="38" customFormat="1">
      <c r="A29" s="33"/>
      <c r="B29" s="33"/>
      <c r="C29" s="181" t="s">
        <v>211</v>
      </c>
      <c r="D29" s="182" t="s">
        <v>212</v>
      </c>
      <c r="E29" s="183" t="s">
        <v>213</v>
      </c>
      <c r="F29" s="17"/>
      <c r="G29" s="182" t="s">
        <v>218</v>
      </c>
      <c r="H29" s="184" t="s">
        <v>219</v>
      </c>
      <c r="I29" s="41" t="s">
        <v>161</v>
      </c>
      <c r="J29" s="43">
        <v>0</v>
      </c>
      <c r="K29" s="43">
        <v>0</v>
      </c>
      <c r="L29" s="43">
        <v>0</v>
      </c>
      <c r="M29" s="43">
        <v>0</v>
      </c>
    </row>
    <row r="30" spans="1:13" s="38" customFormat="1">
      <c r="A30" s="33"/>
      <c r="B30" s="33"/>
      <c r="C30" s="181" t="s">
        <v>211</v>
      </c>
      <c r="D30" s="182" t="s">
        <v>212</v>
      </c>
      <c r="E30" s="183" t="s">
        <v>213</v>
      </c>
      <c r="F30" s="171"/>
      <c r="G30" s="182" t="s">
        <v>218</v>
      </c>
      <c r="H30" s="184" t="s">
        <v>219</v>
      </c>
      <c r="I30" s="41" t="s">
        <v>162</v>
      </c>
      <c r="J30" s="43">
        <v>0</v>
      </c>
      <c r="K30" s="43" t="e">
        <f>SUM(K29/K28)</f>
        <v>#DIV/0!</v>
      </c>
      <c r="L30" s="34" t="e">
        <f>SUM(L29/L28)</f>
        <v>#DIV/0!</v>
      </c>
      <c r="M30" s="34" t="e">
        <f>SUM(M29/M28)</f>
        <v>#DIV/0!</v>
      </c>
    </row>
    <row r="31" spans="1:13" s="38" customFormat="1">
      <c r="A31" s="33"/>
      <c r="B31" s="33"/>
      <c r="C31" s="181"/>
      <c r="D31" s="182"/>
      <c r="E31" s="183"/>
      <c r="F31" s="17"/>
      <c r="G31" s="182"/>
      <c r="H31" s="44" t="s">
        <v>163</v>
      </c>
      <c r="I31" s="42"/>
      <c r="J31" s="37"/>
      <c r="K31" s="37" t="e">
        <f>SUM(K30-J30)</f>
        <v>#DIV/0!</v>
      </c>
      <c r="L31" s="35" t="e">
        <f>SUM(L30-K30)</f>
        <v>#DIV/0!</v>
      </c>
      <c r="M31" s="35" t="e">
        <f>SUM(M30-L30)</f>
        <v>#DIV/0!</v>
      </c>
    </row>
    <row r="32" spans="1:13" s="38" customFormat="1">
      <c r="A32" s="33"/>
      <c r="B32" s="33"/>
      <c r="C32" s="181" t="s">
        <v>211</v>
      </c>
      <c r="D32" s="182" t="s">
        <v>212</v>
      </c>
      <c r="E32" s="183" t="s">
        <v>213</v>
      </c>
      <c r="F32" s="171"/>
      <c r="G32" s="182" t="s">
        <v>218</v>
      </c>
      <c r="H32" s="184" t="s">
        <v>219</v>
      </c>
      <c r="I32" s="42" t="s">
        <v>164</v>
      </c>
      <c r="J32" s="43"/>
      <c r="K32" s="43">
        <v>0</v>
      </c>
      <c r="L32" s="34">
        <v>0</v>
      </c>
      <c r="M32" s="34">
        <v>0</v>
      </c>
    </row>
    <row r="33" spans="1:16" s="38" customFormat="1">
      <c r="A33" s="33"/>
      <c r="B33" s="33"/>
      <c r="C33" s="181" t="s">
        <v>211</v>
      </c>
      <c r="D33" s="182" t="s">
        <v>212</v>
      </c>
      <c r="E33" s="183" t="s">
        <v>213</v>
      </c>
      <c r="F33" s="17"/>
      <c r="G33" s="182" t="s">
        <v>218</v>
      </c>
      <c r="H33" s="184" t="s">
        <v>219</v>
      </c>
      <c r="I33" s="41" t="s">
        <v>165</v>
      </c>
      <c r="J33" s="43">
        <v>0</v>
      </c>
      <c r="K33" s="43">
        <v>0</v>
      </c>
      <c r="L33" s="34">
        <v>0</v>
      </c>
      <c r="M33" s="34">
        <v>0</v>
      </c>
    </row>
    <row r="34" spans="1:16" s="38" customFormat="1">
      <c r="A34" s="33"/>
      <c r="B34" s="33"/>
      <c r="C34" s="181" t="s">
        <v>211</v>
      </c>
      <c r="D34" s="182" t="s">
        <v>212</v>
      </c>
      <c r="E34" s="183" t="s">
        <v>213</v>
      </c>
      <c r="F34" s="171"/>
      <c r="G34" s="182" t="s">
        <v>218</v>
      </c>
      <c r="H34" s="184" t="s">
        <v>219</v>
      </c>
      <c r="I34" s="41" t="s">
        <v>166</v>
      </c>
      <c r="J34" s="43">
        <v>0</v>
      </c>
      <c r="K34" s="43" t="e">
        <f>SUM(K33/K32)</f>
        <v>#DIV/0!</v>
      </c>
      <c r="L34" s="34" t="e">
        <f>SUM(L33/L32)</f>
        <v>#DIV/0!</v>
      </c>
      <c r="M34" s="34" t="e">
        <f>SUM(M33/M32)</f>
        <v>#DIV/0!</v>
      </c>
    </row>
    <row r="35" spans="1:16" s="38" customFormat="1">
      <c r="A35" s="33"/>
      <c r="B35" s="33"/>
      <c r="C35" s="181"/>
      <c r="D35" s="182"/>
      <c r="E35" s="183"/>
      <c r="F35" s="17"/>
      <c r="G35" s="182"/>
      <c r="H35" s="44" t="s">
        <v>167</v>
      </c>
      <c r="I35" s="42"/>
      <c r="J35" s="37"/>
      <c r="K35" s="37" t="e">
        <f>SUM(K34-J34)</f>
        <v>#DIV/0!</v>
      </c>
      <c r="L35" s="37" t="e">
        <f>SUM(L34-K34)</f>
        <v>#DIV/0!</v>
      </c>
      <c r="M35" s="37" t="e">
        <f>SUM(M34-L34)</f>
        <v>#DIV/0!</v>
      </c>
    </row>
    <row r="36" spans="1:16" s="38" customFormat="1">
      <c r="A36" s="33"/>
      <c r="B36" s="33"/>
      <c r="C36" s="181" t="s">
        <v>211</v>
      </c>
      <c r="D36" s="182" t="s">
        <v>212</v>
      </c>
      <c r="E36" s="183" t="s">
        <v>213</v>
      </c>
      <c r="F36" s="171"/>
      <c r="G36" s="182" t="s">
        <v>218</v>
      </c>
      <c r="H36" s="184" t="s">
        <v>219</v>
      </c>
      <c r="I36" s="42" t="s">
        <v>168</v>
      </c>
      <c r="J36" s="43">
        <v>0</v>
      </c>
      <c r="K36" s="43">
        <v>0</v>
      </c>
      <c r="L36" s="34">
        <v>0</v>
      </c>
      <c r="M36" s="34">
        <v>0</v>
      </c>
    </row>
    <row r="37" spans="1:16" s="38" customFormat="1">
      <c r="A37" s="33"/>
      <c r="B37" s="33"/>
      <c r="C37" s="181" t="s">
        <v>211</v>
      </c>
      <c r="D37" s="182" t="s">
        <v>212</v>
      </c>
      <c r="E37" s="183" t="s">
        <v>213</v>
      </c>
      <c r="F37" s="17"/>
      <c r="G37" s="182" t="s">
        <v>218</v>
      </c>
      <c r="H37" s="184" t="s">
        <v>219</v>
      </c>
      <c r="I37" s="41" t="s">
        <v>169</v>
      </c>
      <c r="J37" s="43">
        <v>0</v>
      </c>
      <c r="K37" s="43">
        <v>0</v>
      </c>
      <c r="L37" s="34">
        <v>0</v>
      </c>
      <c r="M37" s="34">
        <v>0</v>
      </c>
    </row>
    <row r="38" spans="1:16" s="38" customFormat="1">
      <c r="A38" s="33"/>
      <c r="B38" s="33"/>
      <c r="C38" s="181" t="s">
        <v>211</v>
      </c>
      <c r="D38" s="182" t="s">
        <v>212</v>
      </c>
      <c r="E38" s="183" t="s">
        <v>213</v>
      </c>
      <c r="F38" s="171"/>
      <c r="G38" s="182" t="s">
        <v>218</v>
      </c>
      <c r="H38" s="184" t="s">
        <v>219</v>
      </c>
      <c r="I38" s="41" t="s">
        <v>170</v>
      </c>
      <c r="J38" s="43">
        <v>0</v>
      </c>
      <c r="K38" s="43">
        <v>0</v>
      </c>
      <c r="L38" s="34">
        <v>0</v>
      </c>
      <c r="M38" s="34">
        <v>0</v>
      </c>
    </row>
    <row r="39" spans="1:16" s="38" customFormat="1">
      <c r="A39" s="33"/>
      <c r="B39" s="33"/>
      <c r="C39" s="181"/>
      <c r="D39" s="182"/>
      <c r="E39" s="183"/>
      <c r="F39" s="17"/>
      <c r="G39" s="182"/>
      <c r="H39" s="45" t="s">
        <v>171</v>
      </c>
      <c r="I39" s="41"/>
      <c r="J39" s="46"/>
      <c r="K39" s="46">
        <f>SUM(K38-J38)</f>
        <v>0</v>
      </c>
      <c r="L39" s="46">
        <f>SUM(L38-K38)</f>
        <v>0</v>
      </c>
      <c r="M39" s="46">
        <f>SUM(M38-L38)</f>
        <v>0</v>
      </c>
    </row>
    <row r="40" spans="1:16" s="38" customFormat="1">
      <c r="A40" s="33"/>
      <c r="B40" s="33"/>
      <c r="C40" s="181" t="s">
        <v>211</v>
      </c>
      <c r="D40" s="182" t="s">
        <v>212</v>
      </c>
      <c r="E40" s="183" t="s">
        <v>213</v>
      </c>
      <c r="F40" s="171"/>
      <c r="G40" s="182" t="s">
        <v>235</v>
      </c>
      <c r="H40" s="184" t="s">
        <v>240</v>
      </c>
      <c r="I40" s="42" t="s">
        <v>160</v>
      </c>
      <c r="J40" s="43">
        <v>0</v>
      </c>
      <c r="K40" s="43">
        <v>0</v>
      </c>
      <c r="L40" s="43">
        <v>1</v>
      </c>
      <c r="M40" s="43">
        <v>1</v>
      </c>
    </row>
    <row r="41" spans="1:16" s="38" customFormat="1">
      <c r="A41" s="33"/>
      <c r="B41" s="33"/>
      <c r="C41" s="181" t="s">
        <v>211</v>
      </c>
      <c r="D41" s="182" t="s">
        <v>212</v>
      </c>
      <c r="E41" s="183" t="s">
        <v>213</v>
      </c>
      <c r="F41" s="17"/>
      <c r="G41" s="182" t="s">
        <v>235</v>
      </c>
      <c r="H41" s="184" t="s">
        <v>240</v>
      </c>
      <c r="I41" s="41" t="s">
        <v>161</v>
      </c>
      <c r="J41" s="43">
        <v>0</v>
      </c>
      <c r="K41" s="43">
        <v>0</v>
      </c>
      <c r="L41" s="43">
        <v>23300000</v>
      </c>
      <c r="M41" s="43">
        <v>23000000</v>
      </c>
    </row>
    <row r="42" spans="1:16" s="38" customFormat="1">
      <c r="A42" s="33"/>
      <c r="B42" s="33"/>
      <c r="C42" s="181" t="s">
        <v>211</v>
      </c>
      <c r="D42" s="182" t="s">
        <v>212</v>
      </c>
      <c r="E42" s="183" t="s">
        <v>213</v>
      </c>
      <c r="F42" s="171"/>
      <c r="G42" s="182" t="s">
        <v>235</v>
      </c>
      <c r="H42" s="184" t="s">
        <v>240</v>
      </c>
      <c r="I42" s="41" t="s">
        <v>162</v>
      </c>
      <c r="J42" s="43">
        <v>0</v>
      </c>
      <c r="K42" s="43" t="e">
        <f>SUM(K41/K40)</f>
        <v>#DIV/0!</v>
      </c>
      <c r="L42" s="43">
        <f>SUM(L41/L40)</f>
        <v>23300000</v>
      </c>
      <c r="M42" s="43">
        <f>SUM(M41/M40)</f>
        <v>23000000</v>
      </c>
    </row>
    <row r="43" spans="1:16" s="38" customFormat="1">
      <c r="A43" s="33"/>
      <c r="B43" s="33"/>
      <c r="C43" s="181"/>
      <c r="D43" s="182"/>
      <c r="E43" s="183"/>
      <c r="F43" s="17"/>
      <c r="G43" s="182"/>
      <c r="H43" s="44" t="s">
        <v>163</v>
      </c>
      <c r="I43" s="42"/>
      <c r="J43" s="37"/>
      <c r="K43" s="37" t="e">
        <f>SUM(K42-J42)</f>
        <v>#DIV/0!</v>
      </c>
      <c r="L43" s="37"/>
      <c r="M43" s="37"/>
    </row>
    <row r="44" spans="1:16" s="38" customFormat="1">
      <c r="A44" s="33"/>
      <c r="B44" s="33"/>
      <c r="C44" s="181" t="s">
        <v>211</v>
      </c>
      <c r="D44" s="182" t="s">
        <v>212</v>
      </c>
      <c r="E44" s="183" t="s">
        <v>213</v>
      </c>
      <c r="F44" s="171"/>
      <c r="G44" s="182" t="s">
        <v>235</v>
      </c>
      <c r="H44" s="184" t="s">
        <v>240</v>
      </c>
      <c r="I44" s="42" t="s">
        <v>164</v>
      </c>
      <c r="J44" s="43"/>
      <c r="K44" s="43">
        <v>0</v>
      </c>
      <c r="L44" s="43">
        <v>1</v>
      </c>
      <c r="M44" s="43">
        <v>1</v>
      </c>
    </row>
    <row r="45" spans="1:16" s="38" customFormat="1">
      <c r="A45" s="33"/>
      <c r="B45" s="33"/>
      <c r="C45" s="181" t="s">
        <v>211</v>
      </c>
      <c r="D45" s="182" t="s">
        <v>212</v>
      </c>
      <c r="E45" s="183" t="s">
        <v>213</v>
      </c>
      <c r="F45" s="17"/>
      <c r="G45" s="182" t="s">
        <v>235</v>
      </c>
      <c r="H45" s="184" t="s">
        <v>240</v>
      </c>
      <c r="I45" s="41" t="s">
        <v>165</v>
      </c>
      <c r="J45" s="43">
        <v>0</v>
      </c>
      <c r="K45" s="43">
        <v>0</v>
      </c>
      <c r="L45" s="43">
        <v>23300000</v>
      </c>
      <c r="M45" s="43">
        <v>23000000</v>
      </c>
    </row>
    <row r="46" spans="1:16" s="38" customFormat="1">
      <c r="A46" s="33"/>
      <c r="B46" s="33"/>
      <c r="C46" s="181" t="s">
        <v>211</v>
      </c>
      <c r="D46" s="182" t="s">
        <v>212</v>
      </c>
      <c r="E46" s="183" t="s">
        <v>213</v>
      </c>
      <c r="F46" s="171"/>
      <c r="G46" s="182" t="s">
        <v>235</v>
      </c>
      <c r="H46" s="184" t="s">
        <v>240</v>
      </c>
      <c r="I46" s="41" t="s">
        <v>166</v>
      </c>
      <c r="J46" s="43">
        <v>0</v>
      </c>
      <c r="K46" s="43" t="e">
        <f>SUM(K45/K44)</f>
        <v>#DIV/0!</v>
      </c>
      <c r="L46" s="43">
        <v>23300000</v>
      </c>
      <c r="M46" s="43">
        <v>23000000</v>
      </c>
    </row>
    <row r="47" spans="1:16" s="38" customFormat="1">
      <c r="A47" s="33"/>
      <c r="B47" s="33"/>
      <c r="C47" s="181"/>
      <c r="D47" s="182"/>
      <c r="E47" s="183"/>
      <c r="F47" s="17"/>
      <c r="G47" s="182"/>
      <c r="H47" s="44" t="s">
        <v>167</v>
      </c>
      <c r="I47" s="42"/>
      <c r="J47" s="37"/>
      <c r="K47" s="37" t="e">
        <f>SUM(K46-J46)</f>
        <v>#DIV/0!</v>
      </c>
      <c r="L47" s="37"/>
      <c r="M47" s="37"/>
    </row>
    <row r="48" spans="1:16" s="38" customFormat="1">
      <c r="A48" s="33"/>
      <c r="B48" s="33"/>
      <c r="C48" s="181" t="s">
        <v>211</v>
      </c>
      <c r="D48" s="182" t="s">
        <v>212</v>
      </c>
      <c r="E48" s="183" t="s">
        <v>213</v>
      </c>
      <c r="F48" s="171"/>
      <c r="G48" s="182" t="s">
        <v>235</v>
      </c>
      <c r="H48" s="184" t="s">
        <v>240</v>
      </c>
      <c r="I48" s="42" t="s">
        <v>168</v>
      </c>
      <c r="J48" s="43">
        <v>0</v>
      </c>
      <c r="K48" s="43">
        <v>0</v>
      </c>
      <c r="L48" s="251">
        <v>0</v>
      </c>
      <c r="M48" s="251">
        <v>0</v>
      </c>
      <c r="N48" s="252"/>
      <c r="O48" s="252"/>
      <c r="P48" s="252"/>
    </row>
    <row r="49" spans="1:16" s="38" customFormat="1">
      <c r="A49" s="33"/>
      <c r="B49" s="33"/>
      <c r="C49" s="181" t="s">
        <v>211</v>
      </c>
      <c r="D49" s="182" t="s">
        <v>212</v>
      </c>
      <c r="E49" s="183" t="s">
        <v>213</v>
      </c>
      <c r="F49" s="17"/>
      <c r="G49" s="182" t="s">
        <v>235</v>
      </c>
      <c r="H49" s="184" t="s">
        <v>240</v>
      </c>
      <c r="I49" s="41" t="s">
        <v>169</v>
      </c>
      <c r="J49" s="43">
        <v>0</v>
      </c>
      <c r="K49" s="43">
        <v>0</v>
      </c>
      <c r="L49" s="253">
        <v>0</v>
      </c>
      <c r="M49" s="253">
        <v>0</v>
      </c>
      <c r="N49" s="252"/>
      <c r="O49" s="252"/>
      <c r="P49" s="252"/>
    </row>
    <row r="50" spans="1:16" s="38" customFormat="1">
      <c r="A50" s="33"/>
      <c r="B50" s="33"/>
      <c r="C50" s="181" t="s">
        <v>211</v>
      </c>
      <c r="D50" s="182" t="s">
        <v>212</v>
      </c>
      <c r="E50" s="183" t="s">
        <v>213</v>
      </c>
      <c r="F50" s="171"/>
      <c r="G50" s="182" t="s">
        <v>235</v>
      </c>
      <c r="H50" s="184" t="s">
        <v>240</v>
      </c>
      <c r="I50" s="41" t="s">
        <v>170</v>
      </c>
      <c r="J50" s="43">
        <v>0</v>
      </c>
      <c r="K50" s="43">
        <v>0</v>
      </c>
      <c r="L50" s="43" t="e">
        <f>+L49/L48</f>
        <v>#DIV/0!</v>
      </c>
      <c r="M50" s="43" t="e">
        <f>+M49/M48</f>
        <v>#DIV/0!</v>
      </c>
    </row>
    <row r="51" spans="1:16" s="38" customFormat="1">
      <c r="A51" s="33"/>
      <c r="B51" s="33"/>
      <c r="C51" s="181"/>
      <c r="D51" s="182"/>
      <c r="E51" s="183"/>
      <c r="F51" s="17"/>
      <c r="G51" s="182"/>
      <c r="H51" s="45" t="s">
        <v>171</v>
      </c>
      <c r="I51" s="41"/>
      <c r="J51" s="46"/>
      <c r="K51" s="46">
        <f>SUM(K50-J50)</f>
        <v>0</v>
      </c>
      <c r="L51" s="46" t="e">
        <f>SUM(L50-K50)</f>
        <v>#DIV/0!</v>
      </c>
      <c r="M51" s="46" t="e">
        <f>SUM(M50-L50)</f>
        <v>#DIV/0!</v>
      </c>
    </row>
    <row r="52" spans="1:16" s="38" customFormat="1">
      <c r="A52" s="33"/>
      <c r="B52" s="374"/>
      <c r="C52" s="374"/>
      <c r="D52" s="374"/>
      <c r="E52" s="33"/>
      <c r="F52" s="33"/>
      <c r="G52" s="1"/>
      <c r="H52" s="1"/>
      <c r="I52" s="1"/>
      <c r="J52" s="1"/>
      <c r="K52" s="1"/>
      <c r="L52" s="1"/>
      <c r="M52" s="33"/>
      <c r="N52" s="172"/>
    </row>
    <row r="53" spans="1:16" s="38" customFormat="1" ht="40.5" customHeight="1">
      <c r="A53" s="33"/>
      <c r="B53" s="33"/>
      <c r="C53" s="169"/>
      <c r="D53" s="169"/>
      <c r="E53" s="375" t="s">
        <v>222</v>
      </c>
      <c r="F53" s="185" t="s">
        <v>35</v>
      </c>
      <c r="G53" s="376" t="s">
        <v>230</v>
      </c>
      <c r="H53" s="376"/>
      <c r="I53" s="375" t="s">
        <v>223</v>
      </c>
      <c r="J53" s="186" t="s">
        <v>35</v>
      </c>
      <c r="K53" s="378" t="s">
        <v>231</v>
      </c>
      <c r="L53" s="378"/>
      <c r="M53" s="378"/>
      <c r="N53" s="172"/>
    </row>
    <row r="54" spans="1:16" s="38" customFormat="1">
      <c r="A54" s="33"/>
      <c r="B54" s="33"/>
      <c r="C54" s="169"/>
      <c r="D54" s="169"/>
      <c r="E54" s="375"/>
      <c r="F54" s="185" t="s">
        <v>36</v>
      </c>
      <c r="G54" s="377"/>
      <c r="H54" s="377"/>
      <c r="I54" s="375"/>
      <c r="J54" s="186" t="s">
        <v>36</v>
      </c>
      <c r="K54" s="378"/>
      <c r="L54" s="378"/>
      <c r="M54" s="378"/>
      <c r="N54" s="172"/>
    </row>
    <row r="55" spans="1:16">
      <c r="A55" s="33"/>
      <c r="B55" s="33"/>
      <c r="C55" s="169"/>
      <c r="D55" s="169"/>
      <c r="E55" s="375"/>
      <c r="F55" s="185" t="s">
        <v>37</v>
      </c>
      <c r="G55" s="376" t="s">
        <v>255</v>
      </c>
      <c r="H55" s="376"/>
      <c r="I55" s="375"/>
      <c r="J55" s="186" t="s">
        <v>37</v>
      </c>
      <c r="K55" s="378" t="s">
        <v>255</v>
      </c>
      <c r="L55" s="378"/>
      <c r="M55" s="378"/>
    </row>
    <row r="56" spans="1:16">
      <c r="A56" s="1"/>
      <c r="B56" s="1"/>
      <c r="C56" s="373"/>
      <c r="D56" s="373"/>
      <c r="E56" s="1"/>
      <c r="F56" s="1"/>
    </row>
  </sheetData>
  <mergeCells count="12">
    <mergeCell ref="C56:D56"/>
    <mergeCell ref="C2:M2"/>
    <mergeCell ref="A3:B3"/>
    <mergeCell ref="B52:D52"/>
    <mergeCell ref="E53:E55"/>
    <mergeCell ref="G53:H53"/>
    <mergeCell ref="G54:H54"/>
    <mergeCell ref="K53:M53"/>
    <mergeCell ref="K54:M54"/>
    <mergeCell ref="I53:I55"/>
    <mergeCell ref="G55:H55"/>
    <mergeCell ref="K55:M55"/>
  </mergeCells>
  <printOptions horizontalCentered="1"/>
  <pageMargins left="0" right="0" top="0" bottom="0" header="0" footer="0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outlinePr summaryBelow="0"/>
  </sheetPr>
  <dimension ref="A1:L25"/>
  <sheetViews>
    <sheetView tabSelected="1" workbookViewId="0">
      <selection activeCell="T19" sqref="T19"/>
    </sheetView>
  </sheetViews>
  <sheetFormatPr defaultRowHeight="15"/>
  <cols>
    <col min="1" max="1" width="3.28515625" style="3" customWidth="1"/>
    <col min="2" max="2" width="18.28515625" style="3" customWidth="1"/>
    <col min="3" max="3" width="45.85546875" style="3" customWidth="1"/>
    <col min="4" max="4" width="10.140625" style="3" customWidth="1"/>
    <col min="5" max="5" width="9.5703125" style="3" customWidth="1"/>
    <col min="6" max="6" width="12.28515625" style="3" customWidth="1"/>
    <col min="7" max="7" width="17.28515625" style="3" customWidth="1"/>
    <col min="8" max="8" width="13.28515625" style="3" customWidth="1"/>
    <col min="9" max="9" width="14.140625" style="3" customWidth="1"/>
    <col min="10" max="10" width="13.28515625" style="3" customWidth="1"/>
    <col min="11" max="11" width="12.28515625" style="3" customWidth="1"/>
    <col min="12" max="16384" width="9.140625" style="3"/>
  </cols>
  <sheetData>
    <row r="1" spans="1:12" s="49" customFormat="1">
      <c r="A1" s="47"/>
      <c r="B1" s="96"/>
      <c r="C1" s="47"/>
      <c r="D1" s="47"/>
      <c r="E1" s="47"/>
      <c r="F1" s="47"/>
      <c r="G1" s="47"/>
      <c r="H1" s="47"/>
      <c r="I1" s="47"/>
      <c r="J1" s="47"/>
      <c r="K1" s="47"/>
    </row>
    <row r="2" spans="1:12" ht="17.25">
      <c r="A2" s="47"/>
      <c r="B2" s="380" t="s">
        <v>172</v>
      </c>
      <c r="C2" s="380"/>
      <c r="D2" s="380"/>
      <c r="E2" s="380"/>
      <c r="F2" s="380"/>
      <c r="G2" s="380"/>
      <c r="H2" s="380"/>
      <c r="I2" s="380"/>
      <c r="J2" s="380"/>
      <c r="K2" s="380"/>
    </row>
    <row r="3" spans="1:12" ht="18" thickBot="1">
      <c r="A3" s="1"/>
      <c r="B3" s="381" t="s">
        <v>257</v>
      </c>
      <c r="C3" s="381"/>
      <c r="D3" s="381"/>
      <c r="E3" s="381"/>
      <c r="F3" s="381"/>
      <c r="G3" s="1"/>
      <c r="H3" s="1"/>
      <c r="I3" s="1"/>
      <c r="J3" s="1"/>
      <c r="K3" s="1"/>
    </row>
    <row r="4" spans="1:12">
      <c r="A4" s="2"/>
      <c r="B4" s="4" t="s">
        <v>40</v>
      </c>
      <c r="C4" s="382"/>
      <c r="D4" s="382"/>
      <c r="E4" s="383" t="s">
        <v>173</v>
      </c>
      <c r="F4" s="383"/>
      <c r="G4" s="384"/>
      <c r="H4" s="384"/>
      <c r="I4" s="384"/>
      <c r="J4" s="384"/>
      <c r="K4" s="384"/>
    </row>
    <row r="5" spans="1:12" ht="15.75" thickBot="1">
      <c r="A5" s="1"/>
      <c r="B5" s="5" t="s">
        <v>174</v>
      </c>
      <c r="C5" s="385"/>
      <c r="D5" s="385"/>
      <c r="E5" s="386" t="s">
        <v>61</v>
      </c>
      <c r="F5" s="386"/>
      <c r="G5" s="387"/>
      <c r="H5" s="387"/>
      <c r="I5" s="387"/>
      <c r="J5" s="387"/>
      <c r="K5" s="387"/>
    </row>
    <row r="6" spans="1:12" ht="51.75">
      <c r="A6" s="1"/>
      <c r="B6" s="6" t="s">
        <v>175</v>
      </c>
      <c r="C6" s="379"/>
      <c r="D6" s="379"/>
      <c r="E6" s="379"/>
      <c r="F6" s="379"/>
      <c r="G6" s="379"/>
      <c r="H6" s="379"/>
      <c r="I6" s="379"/>
      <c r="J6" s="379"/>
      <c r="K6" s="379"/>
    </row>
    <row r="7" spans="1:12" ht="17.25">
      <c r="A7" s="1"/>
      <c r="B7" s="388" t="s">
        <v>176</v>
      </c>
      <c r="C7" s="388"/>
      <c r="D7" s="389" t="s">
        <v>177</v>
      </c>
      <c r="E7" s="389"/>
      <c r="F7" s="389"/>
      <c r="G7" s="389"/>
      <c r="H7" s="389"/>
      <c r="I7" s="389"/>
      <c r="J7" s="389"/>
      <c r="K7" s="389"/>
    </row>
    <row r="8" spans="1:12" ht="36">
      <c r="A8" s="1"/>
      <c r="B8" s="7" t="s">
        <v>178</v>
      </c>
      <c r="C8" s="8" t="s">
        <v>179</v>
      </c>
      <c r="D8" s="9" t="s">
        <v>180</v>
      </c>
      <c r="E8" s="9" t="s">
        <v>181</v>
      </c>
      <c r="F8" s="9" t="s">
        <v>182</v>
      </c>
      <c r="G8" s="10" t="s">
        <v>253</v>
      </c>
      <c r="H8" s="10" t="s">
        <v>254</v>
      </c>
      <c r="I8" s="10" t="s">
        <v>183</v>
      </c>
      <c r="J8" s="9" t="s">
        <v>184</v>
      </c>
      <c r="K8" s="11" t="s">
        <v>185</v>
      </c>
    </row>
    <row r="9" spans="1:12">
      <c r="A9" s="1"/>
      <c r="B9" s="228"/>
      <c r="C9" s="229" t="s">
        <v>241</v>
      </c>
      <c r="D9" s="230"/>
      <c r="E9" s="230" t="s">
        <v>242</v>
      </c>
      <c r="F9" s="254"/>
      <c r="G9" s="254"/>
      <c r="H9" s="254"/>
      <c r="I9" s="254"/>
      <c r="J9" s="254"/>
      <c r="K9" s="255"/>
      <c r="L9" s="252"/>
    </row>
    <row r="10" spans="1:12" ht="17.25">
      <c r="A10" s="1"/>
      <c r="B10" s="388" t="s">
        <v>186</v>
      </c>
      <c r="C10" s="388"/>
      <c r="D10" s="390"/>
      <c r="E10" s="390"/>
      <c r="F10" s="390"/>
      <c r="G10" s="390"/>
      <c r="H10" s="390"/>
      <c r="I10" s="390"/>
      <c r="J10" s="390"/>
      <c r="K10" s="390"/>
    </row>
    <row r="11" spans="1:12" ht="26.25" customHeight="1">
      <c r="A11" s="1"/>
      <c r="B11" s="12" t="s">
        <v>187</v>
      </c>
      <c r="C11" s="379" t="s">
        <v>246</v>
      </c>
      <c r="D11" s="379"/>
      <c r="E11" s="379"/>
      <c r="F11" s="379"/>
      <c r="G11" s="379"/>
      <c r="H11" s="379"/>
      <c r="I11" s="379"/>
      <c r="J11" s="379"/>
      <c r="K11" s="379"/>
    </row>
    <row r="12" spans="1:12" ht="18" thickBot="1">
      <c r="A12" s="1"/>
      <c r="B12" s="394" t="s">
        <v>188</v>
      </c>
      <c r="C12" s="394"/>
      <c r="D12" s="395"/>
      <c r="E12" s="395"/>
      <c r="F12" s="395"/>
      <c r="G12" s="395"/>
      <c r="H12" s="395"/>
      <c r="I12" s="395"/>
      <c r="J12" s="395"/>
      <c r="K12" s="395"/>
    </row>
    <row r="13" spans="1:12">
      <c r="A13" s="1"/>
      <c r="B13" s="236" t="s">
        <v>189</v>
      </c>
      <c r="C13" s="237" t="s">
        <v>190</v>
      </c>
      <c r="D13" s="396"/>
      <c r="E13" s="396"/>
      <c r="F13" s="396"/>
      <c r="G13" s="396"/>
      <c r="H13" s="396"/>
      <c r="I13" s="396"/>
      <c r="J13" s="396"/>
      <c r="K13" s="397"/>
    </row>
    <row r="14" spans="1:12">
      <c r="A14" s="1"/>
      <c r="B14" s="238" t="s">
        <v>214</v>
      </c>
      <c r="C14" s="16" t="s">
        <v>241</v>
      </c>
      <c r="D14" s="27"/>
      <c r="E14" s="28" t="s">
        <v>247</v>
      </c>
      <c r="F14" s="257">
        <v>1694</v>
      </c>
      <c r="G14" s="256">
        <v>1800</v>
      </c>
      <c r="H14" s="256">
        <v>1800</v>
      </c>
      <c r="I14" s="257">
        <v>1200</v>
      </c>
      <c r="J14" s="29">
        <f t="shared" ref="J14:J18" si="0">SUM(H14-I14)</f>
        <v>600</v>
      </c>
      <c r="K14" s="239">
        <f>SUM(I14/H14)</f>
        <v>0.66666666666666663</v>
      </c>
    </row>
    <row r="15" spans="1:12">
      <c r="A15" s="1"/>
      <c r="B15" s="240"/>
      <c r="C15" s="231"/>
      <c r="D15" s="27"/>
      <c r="E15" s="28" t="s">
        <v>243</v>
      </c>
      <c r="F15" s="30">
        <v>74075390</v>
      </c>
      <c r="G15" s="29">
        <v>76000000</v>
      </c>
      <c r="H15" s="29">
        <v>76100000</v>
      </c>
      <c r="I15" s="29">
        <f>+'Aneksi nr.1'!L12</f>
        <v>47319079</v>
      </c>
      <c r="J15" s="29">
        <f t="shared" ref="J15" si="1">SUM(H15-I15)</f>
        <v>28780921</v>
      </c>
      <c r="K15" s="239">
        <f t="shared" ref="K15:K20" si="2">SUM(I15/H15)</f>
        <v>0.62180130091984231</v>
      </c>
    </row>
    <row r="16" spans="1:12">
      <c r="A16" s="1"/>
      <c r="B16" s="241" t="s">
        <v>220</v>
      </c>
      <c r="C16" s="31" t="s">
        <v>240</v>
      </c>
      <c r="D16" s="27"/>
      <c r="E16" s="28" t="s">
        <v>248</v>
      </c>
      <c r="F16" s="29">
        <v>0</v>
      </c>
      <c r="G16" s="29">
        <v>1</v>
      </c>
      <c r="H16" s="29">
        <v>1</v>
      </c>
      <c r="I16" s="29">
        <v>0</v>
      </c>
      <c r="J16" s="29">
        <f t="shared" si="0"/>
        <v>1</v>
      </c>
      <c r="K16" s="239">
        <f t="shared" si="2"/>
        <v>0</v>
      </c>
    </row>
    <row r="17" spans="1:11">
      <c r="A17" s="1"/>
      <c r="B17" s="242"/>
      <c r="C17" s="232"/>
      <c r="D17" s="233"/>
      <c r="E17" s="28" t="s">
        <v>243</v>
      </c>
      <c r="F17" s="29">
        <v>0</v>
      </c>
      <c r="G17" s="29">
        <v>23000000</v>
      </c>
      <c r="H17" s="29">
        <v>23000000</v>
      </c>
      <c r="I17" s="29">
        <v>0</v>
      </c>
      <c r="J17" s="29">
        <f>+H17-I17</f>
        <v>23000000</v>
      </c>
      <c r="K17" s="239">
        <f t="shared" si="2"/>
        <v>0</v>
      </c>
    </row>
    <row r="18" spans="1:11">
      <c r="A18" s="1"/>
      <c r="B18" s="243" t="s">
        <v>216</v>
      </c>
      <c r="C18" s="32" t="s">
        <v>244</v>
      </c>
      <c r="D18" s="32"/>
      <c r="E18" s="28" t="s">
        <v>248</v>
      </c>
      <c r="F18" s="29">
        <v>0</v>
      </c>
      <c r="G18" s="29">
        <v>1</v>
      </c>
      <c r="H18" s="29">
        <v>1</v>
      </c>
      <c r="I18" s="29">
        <v>0</v>
      </c>
      <c r="J18" s="29">
        <f t="shared" si="0"/>
        <v>1</v>
      </c>
      <c r="K18" s="239">
        <f t="shared" si="2"/>
        <v>0</v>
      </c>
    </row>
    <row r="19" spans="1:11">
      <c r="A19" s="1"/>
      <c r="B19" s="244"/>
      <c r="C19" s="234"/>
      <c r="D19" s="235"/>
      <c r="E19" s="28" t="s">
        <v>243</v>
      </c>
      <c r="F19" s="29">
        <v>178800</v>
      </c>
      <c r="G19" s="29">
        <v>300000</v>
      </c>
      <c r="H19" s="29">
        <v>300000</v>
      </c>
      <c r="I19" s="29">
        <v>0</v>
      </c>
      <c r="J19" s="29">
        <f>+H19-I19</f>
        <v>300000</v>
      </c>
      <c r="K19" s="239">
        <f t="shared" si="2"/>
        <v>0</v>
      </c>
    </row>
    <row r="20" spans="1:11" ht="15.75" thickBot="1">
      <c r="A20" s="1"/>
      <c r="B20" s="245"/>
      <c r="C20" s="246" t="s">
        <v>245</v>
      </c>
      <c r="D20" s="247"/>
      <c r="E20" s="248"/>
      <c r="F20" s="249">
        <f>+F15+F19</f>
        <v>74254190</v>
      </c>
      <c r="G20" s="249">
        <f>+G15+G17+G19</f>
        <v>99300000</v>
      </c>
      <c r="H20" s="249">
        <f>+H15+H17+H19</f>
        <v>99400000</v>
      </c>
      <c r="I20" s="249">
        <f>+I15+I19</f>
        <v>47319079</v>
      </c>
      <c r="J20" s="249">
        <f t="shared" ref="J20" si="3">SUM(J14:J18)</f>
        <v>51781523</v>
      </c>
      <c r="K20" s="250">
        <f t="shared" si="2"/>
        <v>0.47604707243460764</v>
      </c>
    </row>
    <row r="21" spans="1:11">
      <c r="A21" s="1"/>
      <c r="B21" s="373"/>
      <c r="C21" s="373"/>
      <c r="D21" s="373"/>
      <c r="E21" s="373"/>
      <c r="F21" s="373"/>
      <c r="G21" s="373"/>
      <c r="H21" s="373"/>
      <c r="I21" s="373"/>
      <c r="J21" s="373"/>
      <c r="K21" s="373"/>
    </row>
    <row r="22" spans="1:11">
      <c r="A22" s="1"/>
      <c r="B22" s="13"/>
      <c r="C22" s="1"/>
      <c r="D22" s="1"/>
      <c r="E22" s="1"/>
      <c r="F22" s="1"/>
      <c r="G22" s="1"/>
      <c r="H22" s="1"/>
      <c r="I22" s="1"/>
      <c r="J22" s="1"/>
      <c r="K22" s="1"/>
    </row>
    <row r="23" spans="1:11" ht="15" customHeight="1">
      <c r="A23" s="1"/>
      <c r="B23" s="1"/>
      <c r="C23" s="391" t="s">
        <v>209</v>
      </c>
      <c r="D23" s="14" t="s">
        <v>35</v>
      </c>
      <c r="E23" s="393" t="s">
        <v>230</v>
      </c>
      <c r="F23" s="393"/>
      <c r="G23" s="392" t="s">
        <v>208</v>
      </c>
      <c r="H23" s="14" t="s">
        <v>35</v>
      </c>
      <c r="I23" s="398" t="s">
        <v>231</v>
      </c>
      <c r="J23" s="398"/>
      <c r="K23" s="398"/>
    </row>
    <row r="24" spans="1:11" ht="44.25" customHeight="1">
      <c r="A24" s="1"/>
      <c r="B24" s="1"/>
      <c r="C24" s="391"/>
      <c r="D24" s="14" t="s">
        <v>36</v>
      </c>
      <c r="E24" s="399"/>
      <c r="F24" s="399"/>
      <c r="G24" s="392"/>
      <c r="H24" s="14" t="s">
        <v>36</v>
      </c>
      <c r="I24" s="399"/>
      <c r="J24" s="399"/>
      <c r="K24" s="399"/>
    </row>
    <row r="25" spans="1:11">
      <c r="A25" s="1"/>
      <c r="B25" s="1"/>
      <c r="C25" s="391"/>
      <c r="D25" s="14" t="s">
        <v>37</v>
      </c>
      <c r="E25" s="398" t="s">
        <v>255</v>
      </c>
      <c r="F25" s="398"/>
      <c r="G25" s="392"/>
      <c r="H25" s="14" t="s">
        <v>37</v>
      </c>
      <c r="I25" s="398" t="s">
        <v>255</v>
      </c>
      <c r="J25" s="398"/>
      <c r="K25" s="398"/>
    </row>
  </sheetData>
  <mergeCells count="26">
    <mergeCell ref="C23:C25"/>
    <mergeCell ref="G23:G25"/>
    <mergeCell ref="E23:F23"/>
    <mergeCell ref="B12:C12"/>
    <mergeCell ref="D12:K12"/>
    <mergeCell ref="D13:K13"/>
    <mergeCell ref="B21:K21"/>
    <mergeCell ref="I23:K23"/>
    <mergeCell ref="E24:F24"/>
    <mergeCell ref="I24:K24"/>
    <mergeCell ref="E25:F25"/>
    <mergeCell ref="I25:K25"/>
    <mergeCell ref="C11:K11"/>
    <mergeCell ref="B2:K2"/>
    <mergeCell ref="B3:F3"/>
    <mergeCell ref="C4:D4"/>
    <mergeCell ref="E4:F4"/>
    <mergeCell ref="G4:K4"/>
    <mergeCell ref="C5:D5"/>
    <mergeCell ref="E5:F5"/>
    <mergeCell ref="G5:K5"/>
    <mergeCell ref="C6:K6"/>
    <mergeCell ref="B7:C7"/>
    <mergeCell ref="D7:K7"/>
    <mergeCell ref="B10:C10"/>
    <mergeCell ref="D10:K10"/>
  </mergeCells>
  <pageMargins left="0" right="0" top="0" bottom="0" header="0" footer="0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Aneksi nr.1</vt:lpstr>
      <vt:lpstr>Aneksi nr.1.1 (2)</vt:lpstr>
      <vt:lpstr>Aneksi nr.1.2</vt:lpstr>
      <vt:lpstr>Aneksi nr.2</vt:lpstr>
      <vt:lpstr>Aneksi 2.1</vt:lpstr>
      <vt:lpstr>Aneksi nr.3</vt:lpstr>
      <vt:lpstr>Aneksi nr.3.1</vt:lpstr>
      <vt:lpstr>Aneksi nr.3.2</vt:lpstr>
      <vt:lpstr>Aneksi nr.4</vt:lpstr>
      <vt:lpstr>'Aneksi nr.1'!JR_PAGE_ANCHOR_0_1</vt:lpstr>
      <vt:lpstr>'Aneksi nr.1.1 (2)'!JR_PAGE_ANCHOR_0_1</vt:lpstr>
      <vt:lpstr>'Aneksi nr.1.2'!JR_PAGE_ANCHOR_0_1</vt:lpstr>
      <vt:lpstr>'Aneksi nr.2'!JR_PAGE_ANCHOR_0_1</vt:lpstr>
      <vt:lpstr>'Aneksi nr.3'!JR_PAGE_ANCHOR_0_1</vt:lpstr>
      <vt:lpstr>'Aneksi nr.3.1'!JR_PAGE_ANCHOR_0_1</vt:lpstr>
      <vt:lpstr>'Aneksi nr.3.2'!JR_PAGE_ANCHOR_0_1</vt:lpstr>
      <vt:lpstr>'Aneksi nr.4'!JR_PAGE_ANCHOR_0_1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2023-06-08T07:54:03Z</dcterms:created>
  <dcterms:modified xsi:type="dcterms:W3CDTF">2025-09-04T12:00:13Z</dcterms:modified>
</cp:coreProperties>
</file>