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Inf per prokurimet\"/>
    </mc:Choice>
  </mc:AlternateContent>
  <bookViews>
    <workbookView xWindow="0" yWindow="0" windowWidth="28800" windowHeight="12435"/>
  </bookViews>
  <sheets>
    <sheet name="REGJISTER REALIZIM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5" i="1" l="1"/>
  <c r="E18" i="1" s="1"/>
  <c r="E41" i="1" s="1"/>
  <c r="E11" i="1"/>
  <c r="E12" i="1"/>
  <c r="F12" i="1"/>
  <c r="F13" i="1"/>
  <c r="E13" i="1"/>
  <c r="E33" i="1"/>
  <c r="F38" i="1" l="1"/>
  <c r="F37" i="1"/>
  <c r="D37" i="1"/>
  <c r="F36" i="1"/>
  <c r="D36" i="1"/>
  <c r="D35" i="1"/>
  <c r="F34" i="1"/>
  <c r="D34" i="1"/>
  <c r="D32" i="1"/>
  <c r="D31" i="1"/>
  <c r="F30" i="1"/>
  <c r="E30" i="1"/>
  <c r="D29" i="1"/>
  <c r="D28" i="1"/>
  <c r="D27" i="1"/>
  <c r="E26" i="1"/>
  <c r="D26" i="1"/>
  <c r="D25" i="1"/>
  <c r="D24" i="1"/>
  <c r="D23" i="1"/>
  <c r="D22" i="1"/>
  <c r="D21" i="1"/>
  <c r="F20" i="1"/>
  <c r="E20" i="1"/>
  <c r="E40" i="1" s="1"/>
  <c r="F14" i="1"/>
  <c r="D14" i="1"/>
  <c r="D18" i="1" s="1"/>
  <c r="D41" i="1" s="1"/>
  <c r="F11" i="1"/>
  <c r="F40" i="1" l="1"/>
  <c r="F18" i="1"/>
  <c r="F41" i="1" s="1"/>
  <c r="D40" i="1"/>
</calcChain>
</file>

<file path=xl/sharedStrings.xml><?xml version="1.0" encoding="utf-8"?>
<sst xmlns="http://schemas.openxmlformats.org/spreadsheetml/2006/main" count="171" uniqueCount="96">
  <si>
    <t>Republika e Shqipërisë</t>
  </si>
  <si>
    <t xml:space="preserve"> Autoriteti kontraktor:  Gjykata e Apelit  Tirane</t>
  </si>
  <si>
    <t>leke</t>
  </si>
  <si>
    <t>Nr</t>
  </si>
  <si>
    <t>Objekti i prokurimit</t>
  </si>
  <si>
    <t>Kodi I projektit</t>
  </si>
  <si>
    <t>Fondi i limit ( pa  TVSH)</t>
  </si>
  <si>
    <t>Fondi i limit ( me TVSH)</t>
  </si>
  <si>
    <t>Vlera e kontrates (me TVSH)</t>
  </si>
  <si>
    <t>Operatorori fitues</t>
  </si>
  <si>
    <t>Lloji i procedures se prokurimit</t>
  </si>
  <si>
    <t>CPV Kod</t>
  </si>
  <si>
    <t>Koha e zhvillimit te procedures</t>
  </si>
  <si>
    <t>Burimi i financimit</t>
  </si>
  <si>
    <t>A</t>
  </si>
  <si>
    <t>M290072</t>
  </si>
  <si>
    <t>Herjol Xhangolli p.f</t>
  </si>
  <si>
    <t>Prokurim me vlere te vogel</t>
  </si>
  <si>
    <t>Gjate vitit</t>
  </si>
  <si>
    <t>Buxh.Shtetit</t>
  </si>
  <si>
    <t>RO- AL SH.P.K</t>
  </si>
  <si>
    <t>18AD801</t>
  </si>
  <si>
    <t>ATOM sh.p.k</t>
  </si>
  <si>
    <t>Kerkes per propozim</t>
  </si>
  <si>
    <t>Totali   A</t>
  </si>
  <si>
    <t>B</t>
  </si>
  <si>
    <t>92902AA</t>
  </si>
  <si>
    <t xml:space="preserve">Blerje kuti arshive </t>
  </si>
  <si>
    <t xml:space="preserve">Rama- Graf </t>
  </si>
  <si>
    <t xml:space="preserve">Kancelari + Leter </t>
  </si>
  <si>
    <t xml:space="preserve">Sherbim printimi </t>
  </si>
  <si>
    <t>KALLFA SH.P.K</t>
  </si>
  <si>
    <t>Marreveshje kuader</t>
  </si>
  <si>
    <t>Materiale per pastrim</t>
  </si>
  <si>
    <t>I&amp;V COMPANY SH.P.K</t>
  </si>
  <si>
    <t>Materiale dezinfektimi, maska, doreza etj</t>
  </si>
  <si>
    <t>EURO DISTRIBUTION &amp; DELIVERY SH.P.K</t>
  </si>
  <si>
    <t>Materiale dhe sherbime te ndryshme rutine</t>
  </si>
  <si>
    <t xml:space="preserve">5 XH GROUP </t>
  </si>
  <si>
    <t>Karburant dhe vaj  (a+b+c )</t>
  </si>
  <si>
    <t>Europetrol Durres Albania sh.a</t>
  </si>
  <si>
    <t>a</t>
  </si>
  <si>
    <t>Karburant per automjete</t>
  </si>
  <si>
    <t>b</t>
  </si>
  <si>
    <t>Karburant per gjenerator</t>
  </si>
  <si>
    <t>c</t>
  </si>
  <si>
    <t>Karburant per kaldaje</t>
  </si>
  <si>
    <t>Blerje vaj per automjete dhe motorrat</t>
  </si>
  <si>
    <t xml:space="preserve">B&amp;A - 02 </t>
  </si>
  <si>
    <t xml:space="preserve">Prokurim me vlerete vogel </t>
  </si>
  <si>
    <t>Buxh Shtetit</t>
  </si>
  <si>
    <t>Siguracione te mjeteve te transportit</t>
  </si>
  <si>
    <t>ALBSIG SH.A</t>
  </si>
  <si>
    <t xml:space="preserve">Janar </t>
  </si>
  <si>
    <t xml:space="preserve">Mirembajtje mjete transporti ( goma etj) </t>
  </si>
  <si>
    <t>KADIU SH.A</t>
  </si>
  <si>
    <t>Mirembajtje godine</t>
  </si>
  <si>
    <t>MURATI BA</t>
  </si>
  <si>
    <t>Korrik - Gusht</t>
  </si>
  <si>
    <t xml:space="preserve">Mirembajtje paisje elektronike </t>
  </si>
  <si>
    <t xml:space="preserve">AL-Gjeoterm </t>
  </si>
  <si>
    <t>Mirembajtje sistem ngrohje- ftohej</t>
  </si>
  <si>
    <t>Blerje sherbimi nga ing projekues per nevoja te PBA 2023-2025</t>
  </si>
  <si>
    <t xml:space="preserve">Palma Construction sh.p.k </t>
  </si>
  <si>
    <t>Totali   B</t>
  </si>
  <si>
    <t>Totali  A+ B</t>
  </si>
  <si>
    <t xml:space="preserve"> ZV/ Kryetari Gjykates</t>
  </si>
  <si>
    <t xml:space="preserve">Anjeza BANI </t>
  </si>
  <si>
    <t xml:space="preserve">Valdete HOXHA </t>
  </si>
  <si>
    <t xml:space="preserve">Rikonstruksion I katit nentoke ( bodrui) dhe I disa ambienteve te Gjykates  </t>
  </si>
  <si>
    <t>Supervizim, mbikqyrje i punimeve per proçeduren me objekt: Rikonstruksion i katit nëntokë, bodrum, tarracës, si dhe të disa ambjenteve të brendshme të godinës së Gjykatës së Apelit Tiranë</t>
  </si>
  <si>
    <t>G.A.C sh.p.k</t>
  </si>
  <si>
    <t xml:space="preserve">Procedure e hapur -Pune </t>
  </si>
  <si>
    <t xml:space="preserve">Nentor-Dhjetor </t>
  </si>
  <si>
    <t>Palma Construksion sh.p.k</t>
  </si>
  <si>
    <t>Proçedurë e Hapur e Thjeshtuar” - “Blerje Shërbimi</t>
  </si>
  <si>
    <t>NOSHI sh.p.k</t>
  </si>
  <si>
    <t>INFOSOFT OFFICE</t>
  </si>
  <si>
    <t xml:space="preserve">Blerje Pajisje elektroike </t>
  </si>
  <si>
    <t xml:space="preserve">Blerje sistem kamera, zjarri I adresueshem dhe aksesi </t>
  </si>
  <si>
    <t>SYNAPSE ATS SH.P.K</t>
  </si>
  <si>
    <t>Shërbime për projektim, preventivim etj, me objekt: "Rikonstruksioni i godinës së Gjykatës të Apelit Tiranë”, për nevoja të Gjykatës së Apelit Tiranë</t>
  </si>
  <si>
    <t>M290066</t>
  </si>
  <si>
    <t xml:space="preserve">Mirembajtje kondicionere </t>
  </si>
  <si>
    <t>Montela sh.p.k</t>
  </si>
  <si>
    <t xml:space="preserve">Blerje moblije ( poltrona ) </t>
  </si>
  <si>
    <t xml:space="preserve">Blerje bateri per automjetin e institucionit </t>
  </si>
  <si>
    <r>
      <t>1.666.665,00</t>
    </r>
    <r>
      <rPr>
        <sz val="10"/>
        <color rgb="FF000000"/>
        <rFont val="Times New Roman"/>
        <family val="1"/>
      </rPr>
      <t xml:space="preserve"> </t>
    </r>
  </si>
  <si>
    <t>Lertida BALILI</t>
  </si>
  <si>
    <t>K/D BUXHETIT</t>
  </si>
  <si>
    <t>KANCELARE</t>
  </si>
  <si>
    <t>Regjistri i Realizimit   te Prokurimeve Publike  per periudhen Janar- Nentor  2022</t>
  </si>
  <si>
    <t>M990068</t>
  </si>
  <si>
    <t>M290069</t>
  </si>
  <si>
    <t>REAN 95 SH.P.K</t>
  </si>
  <si>
    <t xml:space="preserve">Blerje moblije ( dollape + kondicionere)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</si>
</sst>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6"/>
      <color indexed="8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name val="Times"/>
      <family val="1"/>
    </font>
    <font>
      <sz val="11"/>
      <name val="Times New Roman"/>
      <family val="1"/>
    </font>
    <font>
      <b/>
      <sz val="11"/>
      <color indexed="8"/>
      <name val="Times"/>
      <family val="1"/>
    </font>
    <font>
      <i/>
      <sz val="10"/>
      <name val="Arial"/>
      <family val="2"/>
    </font>
    <font>
      <b/>
      <sz val="9"/>
      <name val="Arial"/>
      <family val="2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name val="Times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4" fillId="0" borderId="0"/>
    <xf numFmtId="0" fontId="14" fillId="0" borderId="0"/>
  </cellStyleXfs>
  <cellXfs count="124">
    <xf numFmtId="0" fontId="0" fillId="0" borderId="0" xfId="0"/>
    <xf numFmtId="0" fontId="3" fillId="0" borderId="0" xfId="0" applyFont="1" applyFill="1" applyAlignment="1"/>
    <xf numFmtId="0" fontId="4" fillId="0" borderId="0" xfId="0" applyFont="1" applyFill="1" applyAlignment="1">
      <alignment horizontal="center"/>
    </xf>
    <xf numFmtId="165" fontId="4" fillId="0" borderId="0" xfId="1" applyNumberFormat="1" applyFont="1" applyFill="1" applyAlignment="1">
      <alignment horizontal="center"/>
    </xf>
    <xf numFmtId="165" fontId="0" fillId="0" borderId="0" xfId="1" applyNumberFormat="1" applyFont="1" applyFill="1"/>
    <xf numFmtId="0" fontId="3" fillId="0" borderId="0" xfId="0" applyFont="1" applyFill="1" applyAlignment="1">
      <alignment horizontal="center"/>
    </xf>
    <xf numFmtId="165" fontId="3" fillId="0" borderId="0" xfId="1" applyNumberFormat="1" applyFont="1" applyFill="1" applyAlignment="1"/>
    <xf numFmtId="165" fontId="3" fillId="0" borderId="0" xfId="1" applyNumberFormat="1" applyFont="1" applyFill="1" applyBorder="1" applyAlignment="1"/>
    <xf numFmtId="0" fontId="6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165" fontId="3" fillId="0" borderId="0" xfId="1" applyNumberFormat="1" applyFont="1" applyFill="1" applyAlignment="1">
      <alignment horizontal="right"/>
    </xf>
    <xf numFmtId="166" fontId="3" fillId="0" borderId="1" xfId="1" applyNumberFormat="1" applyFont="1" applyFill="1" applyBorder="1" applyAlignment="1">
      <alignment horizontal="center" vertical="center" wrapText="1"/>
    </xf>
    <xf numFmtId="166" fontId="3" fillId="0" borderId="3" xfId="1" applyNumberFormat="1" applyFont="1" applyFill="1" applyBorder="1" applyAlignment="1">
      <alignment horizontal="center" vertical="center" wrapText="1"/>
    </xf>
    <xf numFmtId="166" fontId="3" fillId="0" borderId="4" xfId="1" applyNumberFormat="1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left"/>
    </xf>
    <xf numFmtId="0" fontId="10" fillId="0" borderId="1" xfId="2" applyFont="1" applyFill="1" applyBorder="1" applyAlignment="1">
      <alignment horizontal="center"/>
    </xf>
    <xf numFmtId="3" fontId="10" fillId="0" borderId="5" xfId="2" applyNumberFormat="1" applyFont="1" applyFill="1" applyBorder="1" applyAlignment="1">
      <alignment horizontal="center"/>
    </xf>
    <xf numFmtId="0" fontId="11" fillId="0" borderId="1" xfId="2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/>
    <xf numFmtId="165" fontId="13" fillId="0" borderId="0" xfId="1" applyNumberFormat="1" applyFont="1" applyFill="1" applyBorder="1" applyAlignment="1"/>
    <xf numFmtId="0" fontId="14" fillId="0" borderId="12" xfId="3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165" fontId="16" fillId="0" borderId="0" xfId="1" applyNumberFormat="1" applyFont="1" applyFill="1" applyBorder="1" applyAlignment="1" applyProtection="1">
      <alignment horizontal="center" wrapText="1"/>
    </xf>
    <xf numFmtId="0" fontId="14" fillId="0" borderId="12" xfId="0" applyFont="1" applyFill="1" applyBorder="1" applyAlignment="1">
      <alignment horizontal="left"/>
    </xf>
    <xf numFmtId="3" fontId="9" fillId="0" borderId="12" xfId="0" applyNumberFormat="1" applyFont="1" applyFill="1" applyBorder="1" applyAlignment="1">
      <alignment horizontal="center"/>
    </xf>
    <xf numFmtId="0" fontId="17" fillId="0" borderId="13" xfId="3" applyFont="1" applyFill="1" applyBorder="1" applyAlignment="1">
      <alignment horizontal="left" wrapText="1"/>
    </xf>
    <xf numFmtId="49" fontId="18" fillId="0" borderId="13" xfId="4" applyNumberFormat="1" applyFont="1" applyFill="1" applyBorder="1" applyAlignment="1" applyProtection="1">
      <alignment horizontal="center"/>
      <protection locked="0"/>
    </xf>
    <xf numFmtId="0" fontId="14" fillId="0" borderId="12" xfId="0" applyFont="1" applyFill="1" applyBorder="1" applyAlignment="1"/>
    <xf numFmtId="0" fontId="0" fillId="0" borderId="0" xfId="0" applyFill="1"/>
    <xf numFmtId="3" fontId="14" fillId="0" borderId="12" xfId="0" applyNumberFormat="1" applyFont="1" applyFill="1" applyBorder="1" applyAlignment="1">
      <alignment horizontal="center" wrapText="1"/>
    </xf>
    <xf numFmtId="0" fontId="19" fillId="0" borderId="12" xfId="0" applyFont="1" applyFill="1" applyBorder="1" applyAlignment="1"/>
    <xf numFmtId="0" fontId="0" fillId="0" borderId="13" xfId="0" applyFill="1" applyBorder="1" applyAlignment="1"/>
    <xf numFmtId="0" fontId="0" fillId="0" borderId="13" xfId="0" applyFill="1" applyBorder="1" applyAlignment="1">
      <alignment horizontal="center"/>
    </xf>
    <xf numFmtId="0" fontId="14" fillId="0" borderId="15" xfId="0" applyFont="1" applyFill="1" applyBorder="1" applyAlignment="1"/>
    <xf numFmtId="0" fontId="14" fillId="0" borderId="15" xfId="0" applyFont="1" applyFill="1" applyBorder="1" applyAlignment="1">
      <alignment horizontal="center"/>
    </xf>
    <xf numFmtId="165" fontId="0" fillId="0" borderId="0" xfId="1" applyNumberFormat="1" applyFont="1" applyFill="1" applyBorder="1" applyAlignment="1"/>
    <xf numFmtId="0" fontId="14" fillId="0" borderId="0" xfId="0" applyFont="1" applyFill="1" applyBorder="1" applyAlignment="1">
      <alignment horizontal="left"/>
    </xf>
    <xf numFmtId="0" fontId="0" fillId="0" borderId="0" xfId="0" applyFill="1" applyAlignment="1"/>
    <xf numFmtId="165" fontId="0" fillId="0" borderId="0" xfId="1" applyNumberFormat="1" applyFont="1" applyFill="1" applyAlignment="1"/>
    <xf numFmtId="0" fontId="20" fillId="0" borderId="0" xfId="0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vertical="top"/>
    </xf>
    <xf numFmtId="165" fontId="20" fillId="0" borderId="0" xfId="1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3" fontId="9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/>
    <xf numFmtId="0" fontId="20" fillId="0" borderId="0" xfId="0" applyFont="1" applyFill="1" applyAlignment="1">
      <alignment horizontal="center"/>
    </xf>
    <xf numFmtId="0" fontId="20" fillId="0" borderId="0" xfId="0" applyFont="1" applyFill="1" applyAlignment="1"/>
    <xf numFmtId="165" fontId="2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/>
    <xf numFmtId="0" fontId="14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6" xfId="2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165" fontId="0" fillId="0" borderId="0" xfId="1" applyNumberFormat="1" applyFont="1" applyFill="1" applyAlignment="1">
      <alignment horizontal="center"/>
    </xf>
    <xf numFmtId="165" fontId="0" fillId="0" borderId="0" xfId="1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 horizontal="left" wrapText="1"/>
    </xf>
    <xf numFmtId="0" fontId="9" fillId="0" borderId="12" xfId="0" applyFont="1" applyFill="1" applyBorder="1" applyAlignment="1"/>
    <xf numFmtId="0" fontId="9" fillId="0" borderId="12" xfId="0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/>
    </xf>
    <xf numFmtId="0" fontId="0" fillId="0" borderId="16" xfId="0" applyFill="1" applyBorder="1" applyAlignment="1"/>
    <xf numFmtId="0" fontId="14" fillId="0" borderId="11" xfId="0" applyFont="1" applyFill="1" applyBorder="1" applyAlignment="1">
      <alignment horizontal="center" vertical="center"/>
    </xf>
    <xf numFmtId="165" fontId="16" fillId="0" borderId="0" xfId="1" applyNumberFormat="1" applyFont="1" applyFill="1" applyBorder="1" applyAlignment="1" applyProtection="1">
      <alignment horizontal="center" vertical="center" wrapText="1"/>
    </xf>
    <xf numFmtId="165" fontId="0" fillId="0" borderId="0" xfId="1" applyNumberFormat="1" applyFont="1" applyFill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5" fontId="14" fillId="0" borderId="12" xfId="1" applyNumberFormat="1" applyFont="1" applyFill="1" applyBorder="1" applyAlignment="1">
      <alignment horizontal="center" vertical="center"/>
    </xf>
    <xf numFmtId="165" fontId="14" fillId="0" borderId="12" xfId="1" applyNumberFormat="1" applyFont="1" applyFill="1" applyBorder="1" applyAlignment="1">
      <alignment horizontal="center"/>
    </xf>
    <xf numFmtId="165" fontId="14" fillId="0" borderId="15" xfId="1" applyNumberFormat="1" applyFon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21" fillId="0" borderId="12" xfId="1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left" vertical="center" wrapText="1"/>
    </xf>
    <xf numFmtId="165" fontId="4" fillId="0" borderId="9" xfId="1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65" fontId="23" fillId="0" borderId="0" xfId="1" applyNumberFormat="1" applyFont="1" applyFill="1" applyBorder="1" applyAlignment="1">
      <alignment vertical="center"/>
    </xf>
    <xf numFmtId="165" fontId="6" fillId="0" borderId="0" xfId="1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65" fontId="14" fillId="0" borderId="0" xfId="1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6" fontId="3" fillId="0" borderId="3" xfId="1" applyNumberFormat="1" applyFont="1" applyFill="1" applyBorder="1" applyAlignment="1">
      <alignment horizontal="center" vertical="center" wrapText="1"/>
    </xf>
    <xf numFmtId="166" fontId="3" fillId="0" borderId="4" xfId="1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/>
    </xf>
    <xf numFmtId="165" fontId="8" fillId="0" borderId="2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 5" xfId="2"/>
    <cellStyle name="Normal_Formati_permbledhese_Investimet 2007" xfId="3"/>
    <cellStyle name="Normal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57"/>
  <sheetViews>
    <sheetView tabSelected="1" topLeftCell="A34" workbookViewId="0">
      <selection activeCell="G16" sqref="G16"/>
    </sheetView>
  </sheetViews>
  <sheetFormatPr defaultRowHeight="15" x14ac:dyDescent="0.25"/>
  <cols>
    <col min="1" max="1" width="4.42578125" style="67" customWidth="1"/>
    <col min="2" max="2" width="45.85546875" style="33" customWidth="1"/>
    <col min="3" max="3" width="13.5703125" style="67" customWidth="1"/>
    <col min="4" max="4" width="13.28515625" style="55" customWidth="1"/>
    <col min="5" max="5" width="14.140625" style="55" customWidth="1"/>
    <col min="6" max="6" width="16.28515625" style="33" customWidth="1"/>
    <col min="7" max="7" width="27.28515625" style="55" customWidth="1"/>
    <col min="8" max="8" width="8.42578125" style="33" customWidth="1"/>
    <col min="9" max="9" width="24.7109375" style="33" customWidth="1"/>
    <col min="10" max="10" width="7.85546875" style="33" customWidth="1"/>
    <col min="11" max="11" width="19.5703125" style="33" customWidth="1"/>
    <col min="12" max="12" width="15" style="33" customWidth="1"/>
    <col min="13" max="13" width="15.42578125" style="4" customWidth="1"/>
    <col min="14" max="14" width="18.85546875" style="4" customWidth="1"/>
    <col min="15" max="15" width="9.140625" style="33"/>
    <col min="16" max="16" width="11.5703125" style="33" bestFit="1" customWidth="1"/>
    <col min="17" max="17" width="11.5703125" style="4" bestFit="1" customWidth="1"/>
    <col min="18" max="16384" width="9.140625" style="33"/>
  </cols>
  <sheetData>
    <row r="2" spans="1:17" x14ac:dyDescent="0.25">
      <c r="A2" s="61"/>
      <c r="B2" s="1" t="s">
        <v>0</v>
      </c>
      <c r="C2" s="61"/>
      <c r="D2" s="2"/>
      <c r="E2" s="5"/>
      <c r="F2" s="2"/>
      <c r="G2" s="2"/>
      <c r="H2" s="2"/>
      <c r="I2" s="2"/>
      <c r="J2" s="2"/>
      <c r="K2" s="2"/>
      <c r="L2" s="2"/>
      <c r="M2" s="3"/>
    </row>
    <row r="3" spans="1:17" x14ac:dyDescent="0.25">
      <c r="A3" s="61"/>
      <c r="B3" s="1" t="s">
        <v>91</v>
      </c>
      <c r="C3" s="61"/>
      <c r="D3" s="5"/>
      <c r="E3" s="5"/>
      <c r="F3" s="1"/>
      <c r="G3" s="5"/>
      <c r="H3" s="1"/>
      <c r="I3" s="5"/>
      <c r="J3" s="5"/>
      <c r="K3" s="5"/>
      <c r="L3" s="1"/>
      <c r="M3" s="6"/>
    </row>
    <row r="4" spans="1:17" x14ac:dyDescent="0.25">
      <c r="A4" s="61"/>
      <c r="B4" s="120" t="s">
        <v>1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7"/>
    </row>
    <row r="5" spans="1:17" ht="15.75" thickBot="1" x14ac:dyDescent="0.3">
      <c r="A5" s="87"/>
      <c r="B5" s="8"/>
      <c r="C5" s="62"/>
      <c r="D5" s="9"/>
      <c r="E5" s="9"/>
      <c r="F5" s="9"/>
      <c r="G5" s="9"/>
      <c r="H5" s="9"/>
      <c r="I5" s="9"/>
      <c r="J5" s="9"/>
      <c r="K5" s="9"/>
      <c r="L5" s="10" t="s">
        <v>2</v>
      </c>
      <c r="M5" s="11"/>
    </row>
    <row r="6" spans="1:17" ht="15" customHeight="1" x14ac:dyDescent="0.25">
      <c r="A6" s="109" t="s">
        <v>3</v>
      </c>
      <c r="B6" s="109" t="s">
        <v>4</v>
      </c>
      <c r="C6" s="112" t="s">
        <v>5</v>
      </c>
      <c r="D6" s="115" t="s">
        <v>6</v>
      </c>
      <c r="E6" s="115" t="s">
        <v>7</v>
      </c>
      <c r="F6" s="115" t="s">
        <v>8</v>
      </c>
      <c r="G6" s="115" t="s">
        <v>9</v>
      </c>
      <c r="H6" s="12"/>
      <c r="I6" s="112" t="s">
        <v>10</v>
      </c>
      <c r="J6" s="121" t="s">
        <v>11</v>
      </c>
      <c r="K6" s="112" t="s">
        <v>12</v>
      </c>
      <c r="L6" s="112" t="s">
        <v>13</v>
      </c>
      <c r="M6" s="119"/>
    </row>
    <row r="7" spans="1:17" x14ac:dyDescent="0.25">
      <c r="A7" s="110"/>
      <c r="B7" s="110"/>
      <c r="C7" s="113"/>
      <c r="D7" s="116"/>
      <c r="E7" s="116"/>
      <c r="F7" s="116"/>
      <c r="G7" s="116"/>
      <c r="H7" s="13"/>
      <c r="I7" s="113"/>
      <c r="J7" s="122"/>
      <c r="K7" s="113"/>
      <c r="L7" s="113"/>
      <c r="M7" s="119"/>
    </row>
    <row r="8" spans="1:17" ht="15.75" thickBot="1" x14ac:dyDescent="0.3">
      <c r="A8" s="111"/>
      <c r="B8" s="111"/>
      <c r="C8" s="114"/>
      <c r="D8" s="117"/>
      <c r="E8" s="117"/>
      <c r="F8" s="117"/>
      <c r="G8" s="117"/>
      <c r="H8" s="14"/>
      <c r="I8" s="114"/>
      <c r="J8" s="123"/>
      <c r="K8" s="114"/>
      <c r="L8" s="113"/>
      <c r="M8" s="119"/>
    </row>
    <row r="9" spans="1:17" ht="21.75" thickBot="1" x14ac:dyDescent="0.4">
      <c r="A9" s="88" t="s">
        <v>14</v>
      </c>
      <c r="B9" s="15"/>
      <c r="C9" s="63"/>
      <c r="D9" s="16"/>
      <c r="E9" s="17"/>
      <c r="F9" s="16"/>
      <c r="G9" s="16"/>
      <c r="H9" s="16"/>
      <c r="I9" s="18"/>
      <c r="J9" s="18"/>
      <c r="K9" s="19"/>
      <c r="L9" s="20"/>
      <c r="M9" s="21"/>
    </row>
    <row r="10" spans="1:17" s="106" customFormat="1" ht="38.25" x14ac:dyDescent="0.25">
      <c r="A10" s="85">
        <v>1</v>
      </c>
      <c r="B10" s="101" t="s">
        <v>81</v>
      </c>
      <c r="C10" s="78" t="s">
        <v>82</v>
      </c>
      <c r="D10" s="102" t="s">
        <v>87</v>
      </c>
      <c r="E10" s="77">
        <v>2000000</v>
      </c>
      <c r="F10" s="77">
        <v>1599154.6</v>
      </c>
      <c r="G10" s="77" t="s">
        <v>74</v>
      </c>
      <c r="H10" s="77"/>
      <c r="I10" s="103" t="s">
        <v>75</v>
      </c>
      <c r="J10" s="78"/>
      <c r="K10" s="78" t="s">
        <v>73</v>
      </c>
      <c r="L10" s="79" t="s">
        <v>19</v>
      </c>
      <c r="M10" s="104"/>
      <c r="N10" s="105"/>
      <c r="Q10" s="105"/>
    </row>
    <row r="11" spans="1:17" x14ac:dyDescent="0.25">
      <c r="A11" s="82">
        <v>2</v>
      </c>
      <c r="B11" s="59" t="s">
        <v>85</v>
      </c>
      <c r="C11" s="22" t="s">
        <v>15</v>
      </c>
      <c r="D11" s="94">
        <v>91267</v>
      </c>
      <c r="E11" s="23">
        <f>1.2*D11</f>
        <v>109520.4</v>
      </c>
      <c r="F11" s="24">
        <f>1.2*83800</f>
        <v>100560</v>
      </c>
      <c r="G11" s="24" t="s">
        <v>16</v>
      </c>
      <c r="H11" s="24"/>
      <c r="I11" s="25" t="s">
        <v>17</v>
      </c>
      <c r="J11" s="25"/>
      <c r="K11" s="25" t="s">
        <v>18</v>
      </c>
      <c r="L11" s="26" t="s">
        <v>19</v>
      </c>
      <c r="M11" s="27"/>
    </row>
    <row r="12" spans="1:17" x14ac:dyDescent="0.25">
      <c r="A12" s="82">
        <v>3</v>
      </c>
      <c r="B12" s="59" t="s">
        <v>95</v>
      </c>
      <c r="C12" s="22" t="s">
        <v>15</v>
      </c>
      <c r="D12" s="94">
        <v>544265</v>
      </c>
      <c r="E12" s="23">
        <f>1.2*D12</f>
        <v>653118</v>
      </c>
      <c r="F12" s="24">
        <f>1.2*453000</f>
        <v>543600</v>
      </c>
      <c r="G12" s="24" t="s">
        <v>20</v>
      </c>
      <c r="H12" s="24"/>
      <c r="I12" s="25" t="s">
        <v>17</v>
      </c>
      <c r="J12" s="25"/>
      <c r="K12" s="25" t="s">
        <v>18</v>
      </c>
      <c r="L12" s="26" t="s">
        <v>19</v>
      </c>
      <c r="M12" s="27"/>
    </row>
    <row r="13" spans="1:17" x14ac:dyDescent="0.25">
      <c r="A13" s="82">
        <v>4</v>
      </c>
      <c r="B13" s="28" t="s">
        <v>79</v>
      </c>
      <c r="C13" s="22" t="s">
        <v>15</v>
      </c>
      <c r="D13" s="94">
        <v>1610000</v>
      </c>
      <c r="E13" s="23">
        <f>1.2*D13</f>
        <v>1932000</v>
      </c>
      <c r="F13" s="24">
        <f>1.2*1465100</f>
        <v>1758120</v>
      </c>
      <c r="G13" s="24" t="s">
        <v>80</v>
      </c>
      <c r="H13" s="24"/>
      <c r="I13" s="25" t="s">
        <v>23</v>
      </c>
      <c r="J13" s="25"/>
      <c r="K13" s="25" t="s">
        <v>18</v>
      </c>
      <c r="L13" s="26" t="s">
        <v>19</v>
      </c>
      <c r="M13" s="27"/>
    </row>
    <row r="14" spans="1:17" x14ac:dyDescent="0.25">
      <c r="A14" s="82">
        <v>5</v>
      </c>
      <c r="B14" s="28" t="s">
        <v>78</v>
      </c>
      <c r="C14" s="22" t="s">
        <v>21</v>
      </c>
      <c r="D14" s="95">
        <f>E14/1.2</f>
        <v>1400000</v>
      </c>
      <c r="E14" s="24">
        <v>1680000</v>
      </c>
      <c r="F14" s="24">
        <f>1.2*1365000</f>
        <v>1638000</v>
      </c>
      <c r="G14" s="24" t="s">
        <v>22</v>
      </c>
      <c r="H14" s="24"/>
      <c r="I14" s="25" t="s">
        <v>23</v>
      </c>
      <c r="J14" s="25"/>
      <c r="K14" s="25" t="s">
        <v>18</v>
      </c>
      <c r="L14" s="26" t="s">
        <v>19</v>
      </c>
      <c r="M14" s="27"/>
    </row>
    <row r="15" spans="1:17" ht="26.25" x14ac:dyDescent="0.25">
      <c r="A15" s="82">
        <v>6</v>
      </c>
      <c r="B15" s="74" t="s">
        <v>69</v>
      </c>
      <c r="C15" s="22" t="s">
        <v>92</v>
      </c>
      <c r="D15" s="95">
        <v>19502833</v>
      </c>
      <c r="E15" s="24">
        <f>1.2*D15</f>
        <v>23403399.599999998</v>
      </c>
      <c r="F15" s="24">
        <v>22129197.760000002</v>
      </c>
      <c r="G15" s="24" t="s">
        <v>71</v>
      </c>
      <c r="H15" s="24"/>
      <c r="I15" s="25" t="s">
        <v>72</v>
      </c>
      <c r="J15" s="25"/>
      <c r="K15" s="25" t="s">
        <v>73</v>
      </c>
      <c r="L15" s="26" t="s">
        <v>19</v>
      </c>
      <c r="M15" s="27"/>
    </row>
    <row r="16" spans="1:17" s="67" customFormat="1" ht="51" x14ac:dyDescent="0.25">
      <c r="A16" s="82">
        <v>7</v>
      </c>
      <c r="B16" s="108" t="s">
        <v>70</v>
      </c>
      <c r="C16" s="22" t="s">
        <v>93</v>
      </c>
      <c r="D16" s="99">
        <v>303335</v>
      </c>
      <c r="E16" s="23">
        <f>1.2*D16</f>
        <v>364002</v>
      </c>
      <c r="F16" s="23">
        <v>326578</v>
      </c>
      <c r="G16" s="23" t="s">
        <v>94</v>
      </c>
      <c r="H16" s="23"/>
      <c r="I16" s="100" t="s">
        <v>17</v>
      </c>
      <c r="J16" s="57"/>
      <c r="K16" s="57" t="s">
        <v>73</v>
      </c>
      <c r="L16" s="58" t="s">
        <v>19</v>
      </c>
      <c r="M16" s="83"/>
      <c r="N16" s="84"/>
      <c r="Q16" s="84"/>
    </row>
    <row r="17" spans="1:13" x14ac:dyDescent="0.25">
      <c r="A17" s="82"/>
      <c r="B17" s="74"/>
      <c r="C17" s="22"/>
      <c r="D17" s="24"/>
      <c r="E17" s="24"/>
      <c r="F17" s="24"/>
      <c r="G17" s="24"/>
      <c r="H17" s="24"/>
      <c r="I17" s="25"/>
      <c r="J17" s="25"/>
      <c r="K17" s="25"/>
      <c r="L17" s="26"/>
      <c r="M17" s="27"/>
    </row>
    <row r="18" spans="1:13" x14ac:dyDescent="0.25">
      <c r="A18" s="82"/>
      <c r="B18" s="75" t="s">
        <v>24</v>
      </c>
      <c r="C18" s="57"/>
      <c r="D18" s="29">
        <f>SUM(D11:D17)</f>
        <v>23451700</v>
      </c>
      <c r="E18" s="29">
        <f t="shared" ref="E18:F18" si="0">SUM(E11:E17)</f>
        <v>28142040</v>
      </c>
      <c r="F18" s="29">
        <f t="shared" si="0"/>
        <v>26496055.760000002</v>
      </c>
      <c r="G18" s="29"/>
      <c r="H18" s="29"/>
      <c r="I18" s="25"/>
      <c r="J18" s="25"/>
      <c r="K18" s="25"/>
      <c r="L18" s="30"/>
      <c r="M18" s="27"/>
    </row>
    <row r="19" spans="1:13" x14ac:dyDescent="0.25">
      <c r="A19" s="89" t="s">
        <v>25</v>
      </c>
      <c r="B19" s="75"/>
      <c r="C19" s="57"/>
      <c r="D19" s="29"/>
      <c r="E19" s="29"/>
      <c r="F19" s="29"/>
      <c r="G19" s="29"/>
      <c r="H19" s="29"/>
      <c r="I19" s="25"/>
      <c r="J19" s="25"/>
      <c r="K19" s="25"/>
      <c r="L19" s="31"/>
      <c r="M19" s="27"/>
    </row>
    <row r="20" spans="1:13" x14ac:dyDescent="0.25">
      <c r="A20" s="82">
        <v>1</v>
      </c>
      <c r="B20" s="32" t="s">
        <v>27</v>
      </c>
      <c r="C20" s="57" t="s">
        <v>26</v>
      </c>
      <c r="D20" s="24">
        <v>58000</v>
      </c>
      <c r="E20" s="24">
        <f>1.2*D20</f>
        <v>69600</v>
      </c>
      <c r="F20" s="24">
        <f>32000*1.2</f>
        <v>38400</v>
      </c>
      <c r="G20" s="24" t="s">
        <v>28</v>
      </c>
      <c r="H20" s="24"/>
      <c r="I20" s="25" t="s">
        <v>17</v>
      </c>
      <c r="J20" s="25"/>
      <c r="K20" s="25" t="s">
        <v>18</v>
      </c>
      <c r="L20" s="26" t="s">
        <v>19</v>
      </c>
      <c r="M20" s="27"/>
    </row>
    <row r="21" spans="1:13" x14ac:dyDescent="0.25">
      <c r="A21" s="90">
        <v>2</v>
      </c>
      <c r="B21" s="32" t="s">
        <v>29</v>
      </c>
      <c r="C21" s="57" t="s">
        <v>26</v>
      </c>
      <c r="D21" s="24">
        <f t="shared" ref="D21:D37" si="1">E21/6*5</f>
        <v>500000</v>
      </c>
      <c r="E21" s="24">
        <v>600000</v>
      </c>
      <c r="F21" s="24">
        <v>476400</v>
      </c>
      <c r="G21" s="24" t="s">
        <v>77</v>
      </c>
      <c r="H21" s="24"/>
      <c r="I21" s="25" t="s">
        <v>17</v>
      </c>
      <c r="J21" s="25"/>
      <c r="K21" s="25" t="s">
        <v>18</v>
      </c>
      <c r="L21" s="26" t="s">
        <v>19</v>
      </c>
      <c r="M21" s="27"/>
    </row>
    <row r="22" spans="1:13" x14ac:dyDescent="0.25">
      <c r="A22" s="82">
        <v>3</v>
      </c>
      <c r="B22" s="32" t="s">
        <v>30</v>
      </c>
      <c r="C22" s="57" t="s">
        <v>26</v>
      </c>
      <c r="D22" s="24">
        <f t="shared" si="1"/>
        <v>1083333.3333333333</v>
      </c>
      <c r="E22" s="24">
        <v>1300000</v>
      </c>
      <c r="F22" s="24">
        <v>907200</v>
      </c>
      <c r="G22" s="24" t="s">
        <v>31</v>
      </c>
      <c r="H22" s="24"/>
      <c r="I22" s="25" t="s">
        <v>32</v>
      </c>
      <c r="J22" s="25"/>
      <c r="K22" s="25" t="s">
        <v>18</v>
      </c>
      <c r="L22" s="26" t="s">
        <v>19</v>
      </c>
      <c r="M22" s="27"/>
    </row>
    <row r="23" spans="1:13" x14ac:dyDescent="0.25">
      <c r="A23" s="90">
        <v>4</v>
      </c>
      <c r="B23" s="32" t="s">
        <v>33</v>
      </c>
      <c r="C23" s="57" t="s">
        <v>26</v>
      </c>
      <c r="D23" s="24">
        <f t="shared" si="1"/>
        <v>166666.66666666669</v>
      </c>
      <c r="E23" s="24">
        <v>200000</v>
      </c>
      <c r="F23" s="24">
        <v>178797</v>
      </c>
      <c r="G23" s="24" t="s">
        <v>34</v>
      </c>
      <c r="H23" s="24"/>
      <c r="I23" s="25" t="s">
        <v>17</v>
      </c>
      <c r="J23" s="25"/>
      <c r="K23" s="25" t="s">
        <v>18</v>
      </c>
      <c r="L23" s="26" t="s">
        <v>19</v>
      </c>
      <c r="M23" s="27"/>
    </row>
    <row r="24" spans="1:13" ht="26.25" x14ac:dyDescent="0.25">
      <c r="A24" s="82">
        <v>5</v>
      </c>
      <c r="B24" s="32" t="s">
        <v>35</v>
      </c>
      <c r="C24" s="57" t="s">
        <v>26</v>
      </c>
      <c r="D24" s="24">
        <f t="shared" si="1"/>
        <v>125000</v>
      </c>
      <c r="E24" s="24">
        <v>150000</v>
      </c>
      <c r="F24" s="24">
        <v>127200</v>
      </c>
      <c r="G24" s="34" t="s">
        <v>36</v>
      </c>
      <c r="H24" s="24"/>
      <c r="I24" s="25" t="s">
        <v>17</v>
      </c>
      <c r="J24" s="25"/>
      <c r="K24" s="25" t="s">
        <v>18</v>
      </c>
      <c r="L24" s="26" t="s">
        <v>19</v>
      </c>
      <c r="M24" s="27"/>
    </row>
    <row r="25" spans="1:13" x14ac:dyDescent="0.25">
      <c r="A25" s="90">
        <v>6</v>
      </c>
      <c r="B25" s="32" t="s">
        <v>37</v>
      </c>
      <c r="C25" s="57" t="s">
        <v>26</v>
      </c>
      <c r="D25" s="24">
        <f t="shared" si="1"/>
        <v>258333.33333333331</v>
      </c>
      <c r="E25" s="24">
        <v>310000</v>
      </c>
      <c r="F25" s="24">
        <v>239760</v>
      </c>
      <c r="G25" s="24" t="s">
        <v>38</v>
      </c>
      <c r="H25" s="24"/>
      <c r="I25" s="25" t="s">
        <v>17</v>
      </c>
      <c r="J25" s="25"/>
      <c r="K25" s="25" t="s">
        <v>18</v>
      </c>
      <c r="L25" s="26" t="s">
        <v>19</v>
      </c>
      <c r="M25" s="27"/>
    </row>
    <row r="26" spans="1:13" x14ac:dyDescent="0.25">
      <c r="A26" s="82">
        <v>7</v>
      </c>
      <c r="B26" s="32" t="s">
        <v>39</v>
      </c>
      <c r="C26" s="57" t="s">
        <v>26</v>
      </c>
      <c r="D26" s="24">
        <f t="shared" si="1"/>
        <v>2975000</v>
      </c>
      <c r="E26" s="24">
        <f>3340000+500000-300000+30000</f>
        <v>3570000</v>
      </c>
      <c r="F26" s="24">
        <v>3214654</v>
      </c>
      <c r="G26" s="24" t="s">
        <v>40</v>
      </c>
      <c r="H26" s="24"/>
      <c r="I26" s="25" t="s">
        <v>23</v>
      </c>
      <c r="J26" s="25"/>
      <c r="K26" s="25" t="s">
        <v>18</v>
      </c>
      <c r="L26" s="26" t="s">
        <v>19</v>
      </c>
      <c r="M26" s="27"/>
    </row>
    <row r="27" spans="1:13" x14ac:dyDescent="0.25">
      <c r="A27" s="90" t="s">
        <v>41</v>
      </c>
      <c r="B27" s="35" t="s">
        <v>42</v>
      </c>
      <c r="C27" s="64"/>
      <c r="D27" s="24">
        <f t="shared" si="1"/>
        <v>0</v>
      </c>
      <c r="E27" s="24"/>
      <c r="F27" s="24"/>
      <c r="G27" s="24"/>
      <c r="H27" s="24"/>
      <c r="I27" s="25"/>
      <c r="J27" s="25"/>
      <c r="K27" s="25"/>
      <c r="L27" s="36"/>
      <c r="M27" s="27"/>
    </row>
    <row r="28" spans="1:13" x14ac:dyDescent="0.25">
      <c r="A28" s="90" t="s">
        <v>43</v>
      </c>
      <c r="B28" s="35" t="s">
        <v>44</v>
      </c>
      <c r="C28" s="64"/>
      <c r="D28" s="24">
        <f t="shared" si="1"/>
        <v>0</v>
      </c>
      <c r="E28" s="24"/>
      <c r="F28" s="24"/>
      <c r="G28" s="24"/>
      <c r="H28" s="24"/>
      <c r="I28" s="25"/>
      <c r="J28" s="25"/>
      <c r="K28" s="25"/>
      <c r="L28" s="36"/>
      <c r="M28" s="27"/>
    </row>
    <row r="29" spans="1:13" x14ac:dyDescent="0.25">
      <c r="A29" s="90" t="s">
        <v>45</v>
      </c>
      <c r="B29" s="35" t="s">
        <v>46</v>
      </c>
      <c r="C29" s="64"/>
      <c r="D29" s="24">
        <f t="shared" si="1"/>
        <v>0</v>
      </c>
      <c r="E29" s="24"/>
      <c r="F29" s="24"/>
      <c r="G29" s="24"/>
      <c r="H29" s="24"/>
      <c r="I29" s="25"/>
      <c r="J29" s="25"/>
      <c r="K29" s="25"/>
      <c r="L29" s="36"/>
      <c r="M29" s="27"/>
    </row>
    <row r="30" spans="1:13" x14ac:dyDescent="0.25">
      <c r="A30" s="90">
        <v>8</v>
      </c>
      <c r="B30" s="35" t="s">
        <v>47</v>
      </c>
      <c r="C30" s="64" t="s">
        <v>26</v>
      </c>
      <c r="D30" s="24">
        <v>42500</v>
      </c>
      <c r="E30" s="24">
        <f>1.2*D30</f>
        <v>51000</v>
      </c>
      <c r="F30" s="24">
        <f>1.2*22830</f>
        <v>27396</v>
      </c>
      <c r="G30" s="24" t="s">
        <v>48</v>
      </c>
      <c r="H30" s="24"/>
      <c r="I30" s="25" t="s">
        <v>49</v>
      </c>
      <c r="J30" s="25"/>
      <c r="K30" s="25" t="s">
        <v>18</v>
      </c>
      <c r="L30" s="37" t="s">
        <v>50</v>
      </c>
      <c r="M30" s="27"/>
    </row>
    <row r="31" spans="1:13" x14ac:dyDescent="0.25">
      <c r="A31" s="82">
        <v>9</v>
      </c>
      <c r="B31" s="35" t="s">
        <v>51</v>
      </c>
      <c r="C31" s="57" t="s">
        <v>26</v>
      </c>
      <c r="D31" s="24">
        <f t="shared" si="1"/>
        <v>125000</v>
      </c>
      <c r="E31" s="24">
        <v>150000</v>
      </c>
      <c r="F31" s="24">
        <v>119389</v>
      </c>
      <c r="G31" s="24" t="s">
        <v>52</v>
      </c>
      <c r="H31" s="24"/>
      <c r="I31" s="25" t="s">
        <v>17</v>
      </c>
      <c r="J31" s="25"/>
      <c r="K31" s="25" t="s">
        <v>53</v>
      </c>
      <c r="L31" s="26" t="s">
        <v>19</v>
      </c>
      <c r="M31" s="27"/>
    </row>
    <row r="32" spans="1:13" x14ac:dyDescent="0.25">
      <c r="A32" s="82">
        <v>10</v>
      </c>
      <c r="B32" s="32" t="s">
        <v>54</v>
      </c>
      <c r="C32" s="57" t="s">
        <v>26</v>
      </c>
      <c r="D32" s="24">
        <f t="shared" si="1"/>
        <v>333333.33333333337</v>
      </c>
      <c r="E32" s="24">
        <v>400000</v>
      </c>
      <c r="F32" s="24">
        <v>351600</v>
      </c>
      <c r="G32" s="24" t="s">
        <v>55</v>
      </c>
      <c r="H32" s="24"/>
      <c r="I32" s="25" t="s">
        <v>17</v>
      </c>
      <c r="J32" s="25"/>
      <c r="K32" s="25" t="s">
        <v>18</v>
      </c>
      <c r="L32" s="26" t="s">
        <v>19</v>
      </c>
      <c r="M32" s="27"/>
    </row>
    <row r="33" spans="1:13" x14ac:dyDescent="0.25">
      <c r="A33" s="82">
        <v>11</v>
      </c>
      <c r="B33" s="32" t="s">
        <v>86</v>
      </c>
      <c r="C33" s="57" t="s">
        <v>26</v>
      </c>
      <c r="D33" s="24">
        <v>16666.7</v>
      </c>
      <c r="E33" s="24">
        <f>1.2*D33</f>
        <v>20000.04</v>
      </c>
      <c r="F33" s="24">
        <v>19800</v>
      </c>
      <c r="G33" s="24" t="s">
        <v>76</v>
      </c>
      <c r="H33" s="24"/>
      <c r="I33" s="25" t="s">
        <v>17</v>
      </c>
      <c r="J33" s="25"/>
      <c r="K33" s="25" t="s">
        <v>18</v>
      </c>
      <c r="L33" s="26" t="s">
        <v>19</v>
      </c>
      <c r="M33" s="27"/>
    </row>
    <row r="34" spans="1:13" x14ac:dyDescent="0.25">
      <c r="A34" s="82">
        <v>12</v>
      </c>
      <c r="B34" s="32" t="s">
        <v>56</v>
      </c>
      <c r="C34" s="57" t="s">
        <v>26</v>
      </c>
      <c r="D34" s="24">
        <f t="shared" si="1"/>
        <v>416666.66666666663</v>
      </c>
      <c r="E34" s="24">
        <v>500000</v>
      </c>
      <c r="F34" s="24">
        <f>1.2*263400</f>
        <v>316080</v>
      </c>
      <c r="G34" s="24" t="s">
        <v>57</v>
      </c>
      <c r="H34" s="24"/>
      <c r="I34" s="25" t="s">
        <v>17</v>
      </c>
      <c r="J34" s="25"/>
      <c r="K34" s="25" t="s">
        <v>58</v>
      </c>
      <c r="L34" s="26" t="s">
        <v>19</v>
      </c>
      <c r="M34" s="27"/>
    </row>
    <row r="35" spans="1:13" x14ac:dyDescent="0.25">
      <c r="A35" s="82">
        <v>13</v>
      </c>
      <c r="B35" s="32" t="s">
        <v>59</v>
      </c>
      <c r="C35" s="57" t="s">
        <v>26</v>
      </c>
      <c r="D35" s="24">
        <f t="shared" si="1"/>
        <v>100000</v>
      </c>
      <c r="E35" s="24">
        <v>120000</v>
      </c>
      <c r="F35" s="24">
        <v>98000</v>
      </c>
      <c r="G35" s="24" t="s">
        <v>84</v>
      </c>
      <c r="H35" s="24"/>
      <c r="I35" s="25" t="s">
        <v>17</v>
      </c>
      <c r="J35" s="25"/>
      <c r="K35" s="25" t="s">
        <v>18</v>
      </c>
      <c r="L35" s="26" t="s">
        <v>19</v>
      </c>
      <c r="M35" s="27"/>
    </row>
    <row r="36" spans="1:13" x14ac:dyDescent="0.25">
      <c r="A36" s="82">
        <v>14</v>
      </c>
      <c r="B36" s="32" t="s">
        <v>83</v>
      </c>
      <c r="C36" s="57" t="s">
        <v>26</v>
      </c>
      <c r="D36" s="24">
        <f t="shared" si="1"/>
        <v>100000</v>
      </c>
      <c r="E36" s="24">
        <v>120000</v>
      </c>
      <c r="F36" s="24">
        <f>1.2*98500</f>
        <v>118200</v>
      </c>
      <c r="G36" s="24" t="s">
        <v>60</v>
      </c>
      <c r="H36" s="24"/>
      <c r="I36" s="25" t="s">
        <v>17</v>
      </c>
      <c r="J36" s="25"/>
      <c r="K36" s="25" t="s">
        <v>18</v>
      </c>
      <c r="L36" s="26" t="s">
        <v>19</v>
      </c>
      <c r="M36" s="27"/>
    </row>
    <row r="37" spans="1:13" x14ac:dyDescent="0.25">
      <c r="A37" s="82">
        <v>15</v>
      </c>
      <c r="B37" s="32" t="s">
        <v>61</v>
      </c>
      <c r="C37" s="57" t="s">
        <v>26</v>
      </c>
      <c r="D37" s="24">
        <f t="shared" si="1"/>
        <v>100000</v>
      </c>
      <c r="E37" s="24">
        <v>120000</v>
      </c>
      <c r="F37" s="24">
        <f>1.2*99000</f>
        <v>118800</v>
      </c>
      <c r="G37" s="24" t="s">
        <v>60</v>
      </c>
      <c r="H37" s="24"/>
      <c r="I37" s="25" t="s">
        <v>17</v>
      </c>
      <c r="J37" s="25"/>
      <c r="K37" s="25" t="s">
        <v>18</v>
      </c>
      <c r="L37" s="26" t="s">
        <v>19</v>
      </c>
      <c r="M37" s="27"/>
    </row>
    <row r="38" spans="1:13" ht="26.25" x14ac:dyDescent="0.25">
      <c r="A38" s="82">
        <v>16</v>
      </c>
      <c r="B38" s="74" t="s">
        <v>62</v>
      </c>
      <c r="C38" s="57" t="s">
        <v>26</v>
      </c>
      <c r="D38" s="24">
        <v>100000</v>
      </c>
      <c r="E38" s="24">
        <v>12000</v>
      </c>
      <c r="F38" s="24">
        <f>1.2*98300</f>
        <v>117960</v>
      </c>
      <c r="G38" s="24" t="s">
        <v>63</v>
      </c>
      <c r="H38" s="24"/>
      <c r="I38" s="25" t="s">
        <v>17</v>
      </c>
      <c r="J38" s="25"/>
      <c r="K38" s="25" t="s">
        <v>18</v>
      </c>
      <c r="L38" s="26" t="s">
        <v>19</v>
      </c>
      <c r="M38" s="27"/>
    </row>
    <row r="39" spans="1:13" x14ac:dyDescent="0.25">
      <c r="A39" s="82"/>
      <c r="B39" s="32"/>
      <c r="C39" s="57"/>
      <c r="D39" s="24"/>
      <c r="E39" s="24"/>
      <c r="F39" s="24"/>
      <c r="G39" s="24"/>
      <c r="H39" s="24"/>
      <c r="I39" s="25"/>
      <c r="J39" s="25"/>
      <c r="K39" s="25"/>
      <c r="L39" s="26"/>
      <c r="M39" s="27"/>
    </row>
    <row r="40" spans="1:13" x14ac:dyDescent="0.25">
      <c r="A40" s="82"/>
      <c r="B40" s="75" t="s">
        <v>64</v>
      </c>
      <c r="C40" s="76"/>
      <c r="D40" s="29">
        <f>SUM(D20:D39)</f>
        <v>6500500.0333333341</v>
      </c>
      <c r="E40" s="29">
        <f>SUM(E20:E39)</f>
        <v>7692600.04</v>
      </c>
      <c r="F40" s="29">
        <f>SUM(F20:F39)</f>
        <v>6469636</v>
      </c>
      <c r="G40" s="29"/>
      <c r="H40" s="29"/>
      <c r="I40" s="28"/>
      <c r="J40" s="25"/>
      <c r="K40" s="32"/>
      <c r="L40" s="36"/>
      <c r="M40" s="40"/>
    </row>
    <row r="41" spans="1:13" x14ac:dyDescent="0.25">
      <c r="A41" s="82"/>
      <c r="B41" s="75" t="s">
        <v>65</v>
      </c>
      <c r="C41" s="57"/>
      <c r="D41" s="29">
        <f>D40+D18</f>
        <v>29952200.033333335</v>
      </c>
      <c r="E41" s="29">
        <f t="shared" ref="E41:F41" si="2">E40+E18</f>
        <v>35834640.039999999</v>
      </c>
      <c r="F41" s="29">
        <f t="shared" si="2"/>
        <v>32965691.760000002</v>
      </c>
      <c r="G41" s="29"/>
      <c r="H41" s="29"/>
      <c r="I41" s="28"/>
      <c r="J41" s="25"/>
      <c r="K41" s="32"/>
      <c r="L41" s="36"/>
      <c r="M41" s="40"/>
    </row>
    <row r="42" spans="1:13" ht="15.75" thickBot="1" x14ac:dyDescent="0.3">
      <c r="A42" s="91"/>
      <c r="B42" s="38"/>
      <c r="C42" s="118"/>
      <c r="D42" s="118"/>
      <c r="E42" s="96"/>
      <c r="F42" s="38"/>
      <c r="G42" s="39"/>
      <c r="H42" s="38"/>
      <c r="I42" s="38"/>
      <c r="J42" s="38"/>
      <c r="K42" s="80"/>
      <c r="L42" s="81"/>
      <c r="M42" s="43"/>
    </row>
    <row r="43" spans="1:13" x14ac:dyDescent="0.25">
      <c r="A43" s="93"/>
      <c r="B43" s="51"/>
      <c r="C43" s="86"/>
      <c r="D43" s="86"/>
      <c r="E43" s="107"/>
      <c r="F43" s="51"/>
      <c r="G43" s="86"/>
      <c r="H43" s="51"/>
      <c r="I43" s="51"/>
      <c r="J43" s="51"/>
      <c r="K43" s="41"/>
      <c r="L43" s="70"/>
      <c r="M43" s="43"/>
    </row>
    <row r="44" spans="1:13" x14ac:dyDescent="0.25">
      <c r="A44" s="92"/>
      <c r="B44" s="44"/>
      <c r="C44" s="65"/>
      <c r="D44" s="47" t="s">
        <v>89</v>
      </c>
      <c r="E44" s="46"/>
      <c r="F44" s="45"/>
      <c r="G44" s="47" t="s">
        <v>90</v>
      </c>
      <c r="H44" s="45"/>
      <c r="I44" s="48" t="s">
        <v>66</v>
      </c>
      <c r="J44" s="49"/>
      <c r="K44" s="50"/>
      <c r="L44" s="42"/>
      <c r="M44" s="43"/>
    </row>
    <row r="45" spans="1:13" x14ac:dyDescent="0.25">
      <c r="A45" s="93"/>
      <c r="B45" s="52"/>
      <c r="C45" s="66"/>
      <c r="D45" s="52" t="s">
        <v>67</v>
      </c>
      <c r="E45" s="54"/>
      <c r="F45" s="53"/>
      <c r="G45" s="52" t="s">
        <v>88</v>
      </c>
      <c r="H45" s="53"/>
      <c r="I45" s="48" t="s">
        <v>68</v>
      </c>
      <c r="J45" s="42"/>
      <c r="K45" s="50"/>
      <c r="L45" s="42"/>
      <c r="M45" s="43"/>
    </row>
    <row r="46" spans="1:13" x14ac:dyDescent="0.25">
      <c r="D46" s="71"/>
      <c r="E46" s="97"/>
    </row>
    <row r="47" spans="1:13" x14ac:dyDescent="0.25">
      <c r="B47" s="56"/>
      <c r="C47" s="65"/>
      <c r="D47" s="60"/>
      <c r="E47" s="60"/>
      <c r="F47" s="56"/>
    </row>
    <row r="48" spans="1:13" x14ac:dyDescent="0.25">
      <c r="B48" s="56"/>
      <c r="C48" s="68"/>
      <c r="D48" s="72"/>
      <c r="E48" s="60"/>
      <c r="F48" s="56"/>
    </row>
    <row r="49" spans="2:6" x14ac:dyDescent="0.25">
      <c r="B49" s="56"/>
      <c r="C49" s="68"/>
      <c r="D49" s="72"/>
      <c r="E49" s="60"/>
      <c r="F49" s="56"/>
    </row>
    <row r="50" spans="2:6" x14ac:dyDescent="0.25">
      <c r="B50" s="56"/>
      <c r="C50" s="68"/>
      <c r="D50" s="72"/>
      <c r="E50" s="60"/>
      <c r="F50" s="56"/>
    </row>
    <row r="51" spans="2:6" x14ac:dyDescent="0.25">
      <c r="B51" s="56"/>
      <c r="C51" s="68"/>
      <c r="D51" s="72"/>
      <c r="E51" s="60"/>
      <c r="F51" s="56"/>
    </row>
    <row r="52" spans="2:6" x14ac:dyDescent="0.25">
      <c r="B52" s="56"/>
      <c r="C52" s="69"/>
      <c r="D52" s="73"/>
      <c r="E52" s="98"/>
      <c r="F52" s="56"/>
    </row>
    <row r="53" spans="2:6" x14ac:dyDescent="0.25">
      <c r="B53" s="56"/>
      <c r="C53" s="68"/>
      <c r="D53" s="60"/>
      <c r="E53" s="60"/>
      <c r="F53" s="56"/>
    </row>
    <row r="54" spans="2:6" x14ac:dyDescent="0.25">
      <c r="B54" s="56"/>
      <c r="C54" s="68"/>
      <c r="D54" s="60"/>
      <c r="E54" s="98"/>
      <c r="F54" s="56"/>
    </row>
    <row r="55" spans="2:6" x14ac:dyDescent="0.25">
      <c r="E55" s="97"/>
    </row>
    <row r="57" spans="2:6" x14ac:dyDescent="0.25">
      <c r="E57" s="97"/>
    </row>
  </sheetData>
  <mergeCells count="14">
    <mergeCell ref="C42:D42"/>
    <mergeCell ref="K6:K8"/>
    <mergeCell ref="L6:L8"/>
    <mergeCell ref="M6:M8"/>
    <mergeCell ref="B4:L4"/>
    <mergeCell ref="F6:F8"/>
    <mergeCell ref="G6:G8"/>
    <mergeCell ref="I6:I8"/>
    <mergeCell ref="J6:J8"/>
    <mergeCell ref="A6:A8"/>
    <mergeCell ref="B6:B8"/>
    <mergeCell ref="C6:C8"/>
    <mergeCell ref="D6:D8"/>
    <mergeCell ref="E6:E8"/>
  </mergeCells>
  <pageMargins left="0.7" right="0.7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REGJISTER REALIZIMI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2022-11-21T10:52:34Z</cp:lastPrinted>
  <dcterms:created xsi:type="dcterms:W3CDTF">2022-11-21T08:31:08Z</dcterms:created>
  <dcterms:modified xsi:type="dcterms:W3CDTF">2022-11-21T11:03:19Z</dcterms:modified>
</cp:coreProperties>
</file>