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tuacionet" sheetId="1" r:id="rId1"/>
    <sheet name="investimet" sheetId="2" r:id="rId2"/>
  </sheets>
  <definedNames/>
  <calcPr fullCalcOnLoad="1"/>
</workbook>
</file>

<file path=xl/sharedStrings.xml><?xml version="1.0" encoding="utf-8"?>
<sst xmlns="http://schemas.openxmlformats.org/spreadsheetml/2006/main" count="309" uniqueCount="207">
  <si>
    <t>Republika e Shqiperise</t>
  </si>
  <si>
    <t>Gjykata  LARTE</t>
  </si>
  <si>
    <t>Formulari 2/1</t>
  </si>
  <si>
    <t xml:space="preserve">Situacioni i Shpenzimeve qe mbulohen nga te Ardhurat </t>
  </si>
  <si>
    <t>Periudha…... 2016</t>
  </si>
  <si>
    <t>Gr.29</t>
  </si>
  <si>
    <t>leke</t>
  </si>
  <si>
    <t>Grupi 29</t>
  </si>
  <si>
    <t>Kodi Institucionit  ______________</t>
  </si>
  <si>
    <t>lekë</t>
  </si>
  <si>
    <t>Programi</t>
  </si>
  <si>
    <t>Kap</t>
  </si>
  <si>
    <t>Art</t>
  </si>
  <si>
    <t>EMERTIMI</t>
  </si>
  <si>
    <t>Mujori(progresiv)</t>
  </si>
  <si>
    <t>Grupi</t>
  </si>
  <si>
    <t>Tit</t>
  </si>
  <si>
    <t>kap</t>
  </si>
  <si>
    <t>Artikulli</t>
  </si>
  <si>
    <t>Muaji raportues</t>
  </si>
  <si>
    <t>Periudha (progresive)</t>
  </si>
  <si>
    <t>Plan</t>
  </si>
  <si>
    <t>Fakt</t>
  </si>
  <si>
    <t>O3310</t>
  </si>
  <si>
    <t>PROJEKT</t>
  </si>
  <si>
    <t>03310</t>
  </si>
  <si>
    <t>MALL. DHE SHERB.TJERA</t>
  </si>
  <si>
    <t>Projekt per ndertim te ri  te godines.</t>
  </si>
  <si>
    <t>SHPENZIME UDHETIMI</t>
  </si>
  <si>
    <t>Projekt per rikonstrusion te plote te godines.</t>
  </si>
  <si>
    <t>Nga fondet Buxhetore</t>
  </si>
  <si>
    <t>MATERIALE E SHERBIME ZYRE</t>
  </si>
  <si>
    <t>INVESTIME</t>
  </si>
  <si>
    <t>INVESTIME  GJITHESEJ</t>
  </si>
  <si>
    <t>Shtypshkrime</t>
  </si>
  <si>
    <t>Ndertim</t>
  </si>
  <si>
    <t>Leter</t>
  </si>
  <si>
    <t>Rikonstruksion i plote</t>
  </si>
  <si>
    <t>Kancelari</t>
  </si>
  <si>
    <t>Rikonstruksion ne nivel mirembajtje</t>
  </si>
  <si>
    <t>Tonera</t>
  </si>
  <si>
    <t>Paisje elektrike</t>
  </si>
  <si>
    <t xml:space="preserve">Materiale Pastrim  </t>
  </si>
  <si>
    <t>Shpenz.per rritjen e AQT-pajisje kunder zjarrit</t>
  </si>
  <si>
    <t xml:space="preserve">Materiale te vogla rutine </t>
  </si>
  <si>
    <t>Paisje sigurie</t>
  </si>
  <si>
    <t>SHERBIME</t>
  </si>
  <si>
    <t xml:space="preserve">Mjete Transporti </t>
  </si>
  <si>
    <t>Energji Elektrike</t>
  </si>
  <si>
    <t>Paisje mobilje</t>
  </si>
  <si>
    <t>Uje</t>
  </si>
  <si>
    <t>Fotokopje</t>
  </si>
  <si>
    <t>Telefon fiks</t>
  </si>
  <si>
    <t>Paisje elektronike</t>
  </si>
  <si>
    <t>Telef.celular</t>
  </si>
  <si>
    <t>Paisje te tjera</t>
  </si>
  <si>
    <t>Posta dhe Sherbimi Korier</t>
  </si>
  <si>
    <t>PAGA,SHPERB,SHPEN.TJERA</t>
  </si>
  <si>
    <t>Paga neto</t>
  </si>
  <si>
    <t>SHPENZIME TRANSPORTI</t>
  </si>
  <si>
    <t>Tatim page</t>
  </si>
  <si>
    <t>Investime  nga  te ardhurat</t>
  </si>
  <si>
    <t xml:space="preserve">Karburant </t>
  </si>
  <si>
    <t>Sigurim shoqeror 11.2%</t>
  </si>
  <si>
    <t>Vaj makine</t>
  </si>
  <si>
    <t>Sigurim suplementar</t>
  </si>
  <si>
    <t>PAGA</t>
  </si>
  <si>
    <t>Pjese Kembimi.</t>
  </si>
  <si>
    <t>Raport Mjekesor</t>
  </si>
  <si>
    <t>Goma</t>
  </si>
  <si>
    <t>Shtese page per vjetersi</t>
  </si>
  <si>
    <t>Mirmbajte Mjeteve te Transportit</t>
  </si>
  <si>
    <t>Shtese page per veshtiresi</t>
  </si>
  <si>
    <t>Siguracioni</t>
  </si>
  <si>
    <t xml:space="preserve">Shtese page per funksion </t>
  </si>
  <si>
    <t>KONTR.SIG. SHOQERORE</t>
  </si>
  <si>
    <t>Shtese page per kualifikim</t>
  </si>
  <si>
    <t>SHPENZ.MIRMBAJTJE TE ZAK.</t>
  </si>
  <si>
    <t>Ore jashte orarit gjyqtareve</t>
  </si>
  <si>
    <t>Mirembajtje godine+ lulishte</t>
  </si>
  <si>
    <t>Ore jashte orarit administrates</t>
  </si>
  <si>
    <t>Mirembajtje paisje elektronike</t>
  </si>
  <si>
    <t>Kompesime</t>
  </si>
  <si>
    <t>MALLRA DHE SHERB.TJERA</t>
  </si>
  <si>
    <t>Mirembajtje te tjera</t>
  </si>
  <si>
    <t>Shperblim</t>
  </si>
  <si>
    <t>KONTRIBUTE TE SIG. SHOQER.</t>
  </si>
  <si>
    <t>SHPENZIME TE TJERA SPECIALE</t>
  </si>
  <si>
    <t>Kontributi i Sig.Shoq.</t>
  </si>
  <si>
    <t>Nga  te ardhurat</t>
  </si>
  <si>
    <t>Shpenz.Pagese eksperti</t>
  </si>
  <si>
    <t>Kontributi i Sig.Shendetsore</t>
  </si>
  <si>
    <t>Shpenz.Pagese psikologe</t>
  </si>
  <si>
    <t>TRANSFERTA  KORENTE TE BRENDSHME</t>
  </si>
  <si>
    <t xml:space="preserve">Shpenz.Avokate </t>
  </si>
  <si>
    <t>Shpenz.perkethime</t>
  </si>
  <si>
    <t>Ekzekutime Vendimi</t>
  </si>
  <si>
    <t>Trans. per Buxh.Fam&amp;Indivit</t>
  </si>
  <si>
    <t>Shpenzime rruajtjen e objektit</t>
  </si>
  <si>
    <t>Gaz ngrohje</t>
  </si>
  <si>
    <t>Karburant per Gjenerator</t>
  </si>
  <si>
    <t>Rikonstruksion</t>
  </si>
  <si>
    <t>Karburant per kaldaje</t>
  </si>
  <si>
    <t>Mjete ne ruajtje</t>
  </si>
  <si>
    <t>Paisje-mobilje</t>
  </si>
  <si>
    <t>T O T A L I</t>
  </si>
  <si>
    <t>Mjete transporti</t>
  </si>
  <si>
    <t>Projekt</t>
  </si>
  <si>
    <t>Botime</t>
  </si>
  <si>
    <t>Abonime</t>
  </si>
  <si>
    <t>MJETE NE RRUAJTJE</t>
  </si>
  <si>
    <t>Njoftime</t>
  </si>
  <si>
    <t>Kryetari Gjykates</t>
  </si>
  <si>
    <t xml:space="preserve">Garanci pasurore </t>
  </si>
  <si>
    <t>Internet</t>
  </si>
  <si>
    <t>Garanci punimesh</t>
  </si>
  <si>
    <t>Garanci te tjera ne rruajtje</t>
  </si>
  <si>
    <t>Derdhje gabim</t>
  </si>
  <si>
    <t>Depozitime te tjera , 90 % I tatimeve</t>
  </si>
  <si>
    <t>Shpenzime faksi dhe telegrafike</t>
  </si>
  <si>
    <t>KD/ Buxhetit</t>
  </si>
  <si>
    <t>Dega e Thesarit</t>
  </si>
  <si>
    <t>Abonime ne shtypin periodik</t>
  </si>
  <si>
    <t>_____________</t>
  </si>
  <si>
    <t>Komisione bankare</t>
  </si>
  <si>
    <t>Karburant per automjet</t>
  </si>
  <si>
    <t>Kontroll teknik I makines</t>
  </si>
  <si>
    <t>Shpenzime larje makine</t>
  </si>
  <si>
    <t>Mirmbajtje Mjeteve te Transportit</t>
  </si>
  <si>
    <t>Dieta administrative</t>
  </si>
  <si>
    <t>Dieta per komandimet</t>
  </si>
  <si>
    <t xml:space="preserve">Dieta per trajnime </t>
  </si>
  <si>
    <t>Dieta per kolegjin zgjedhor</t>
  </si>
  <si>
    <t>Dieta administrative jashte shtetit</t>
  </si>
  <si>
    <t>SHPENZ.MIRMBAJTJE TE ZAKONSHME</t>
  </si>
  <si>
    <t>Mirembajtje lulishte</t>
  </si>
  <si>
    <t>Mirmbajte godine</t>
  </si>
  <si>
    <t>Mirembaj paisje kondicioneri</t>
  </si>
  <si>
    <t>Mirembaj paisje kaldaje</t>
  </si>
  <si>
    <t>Mirembajtje sistem sigurie</t>
  </si>
  <si>
    <t>Mirembaj paisje gjeneratori</t>
  </si>
  <si>
    <t>Mirembajtje telefoni</t>
  </si>
  <si>
    <t>Mirembajtje stabilizator</t>
  </si>
  <si>
    <t>Mirembajtje central telefoni</t>
  </si>
  <si>
    <t>Mirembajtje qender zeri</t>
  </si>
  <si>
    <t>Mirembajtje ashensori</t>
  </si>
  <si>
    <t>Mirembajtje elektrike</t>
  </si>
  <si>
    <t>Mirembajtje sistem kunder zjarrit</t>
  </si>
  <si>
    <t>Mirembaj paisje fotokopje</t>
  </si>
  <si>
    <t>Mirembajtje faqe interneti(faqe web)</t>
  </si>
  <si>
    <t>Mirembaj paisje kompjuteri</t>
  </si>
  <si>
    <t>Mirembaj paisje printeri</t>
  </si>
  <si>
    <t>Mirembaj paisje serveri</t>
  </si>
  <si>
    <t>Mirembaj paisje fax</t>
  </si>
  <si>
    <t>Mirembajtje paisje zyre</t>
  </si>
  <si>
    <t>Mirembajtje rrjeti kompjuterik(network LAN)</t>
  </si>
  <si>
    <t>Miremb.programe(software per menaxh.ceshtjeve gjyqesore.)</t>
  </si>
  <si>
    <t>Miremb.programe(software per legjislacionin shqiptar)</t>
  </si>
  <si>
    <t xml:space="preserve">SHPENZIME TE TJERA OPERATIVE </t>
  </si>
  <si>
    <t>Shpenz. per Aktivitete Sociale</t>
  </si>
  <si>
    <t>Shpenz.siguracion ndertese</t>
  </si>
  <si>
    <t>Pagese komisjoni per tenderat</t>
  </si>
  <si>
    <t xml:space="preserve">Shpenzime per kolegjin zgjedhor( materiale zyre) </t>
  </si>
  <si>
    <t>Shpenz.per konference nderkombetare</t>
  </si>
  <si>
    <t>Shpenz. Tatim &amp; taksa</t>
  </si>
  <si>
    <t>Shpenzim leje ndertimi</t>
  </si>
  <si>
    <t>Shpenzime per pagesa kuotizacioni</t>
  </si>
  <si>
    <t>Shpenzime pasaporte sherbimi , diplomatike</t>
  </si>
  <si>
    <t>Transferta korrente te brendeshme</t>
  </si>
  <si>
    <t>Transferta korrente te jashtme</t>
  </si>
  <si>
    <t>Te tjera transferime korrente jashte shtetit</t>
  </si>
  <si>
    <t>Trans per Buxh. Fam. &amp; Individ</t>
  </si>
  <si>
    <t>Transferim tek individi (per gjyqtaret ne liste pritje)</t>
  </si>
  <si>
    <t>Ndihme ekonomike</t>
  </si>
  <si>
    <t>GJYKATA E APELIT KORÇE</t>
  </si>
  <si>
    <t>Kodi 1029005</t>
  </si>
  <si>
    <t>Qarku Korçe</t>
  </si>
  <si>
    <t>Gjykata e Apelit Korce</t>
  </si>
  <si>
    <t>Formulari 4</t>
  </si>
  <si>
    <t>Nr</t>
  </si>
  <si>
    <t>Objekti i prokurimit</t>
  </si>
  <si>
    <t>Vlera e plote e projektit</t>
  </si>
  <si>
    <t>Komente</t>
  </si>
  <si>
    <t>Emertimi i projektit</t>
  </si>
  <si>
    <t>Plani</t>
  </si>
  <si>
    <t>Kontraktuar</t>
  </si>
  <si>
    <t>Realizuar</t>
  </si>
  <si>
    <t>Problematika e shkaqet e mosrealizimit</t>
  </si>
  <si>
    <t>Masat qe propozohen te merren</t>
  </si>
  <si>
    <t>a</t>
  </si>
  <si>
    <t>b</t>
  </si>
  <si>
    <t>Rikonstruksion i pjesshëm</t>
  </si>
  <si>
    <t xml:space="preserve">Mbikqyrje punimesh </t>
  </si>
  <si>
    <t>Kolaudim punimesh</t>
  </si>
  <si>
    <t>c</t>
  </si>
  <si>
    <t>Paisje  per gjykaten:</t>
  </si>
  <si>
    <t>Paisje zyre</t>
  </si>
  <si>
    <t>Materiale Pastrim ,ngrohje,ndricim</t>
  </si>
  <si>
    <t>d</t>
  </si>
  <si>
    <t xml:space="preserve">Detyrime te prpambetura </t>
  </si>
  <si>
    <t>Buxheti 2020</t>
  </si>
  <si>
    <t>Dokumentacion specifik</t>
  </si>
  <si>
    <t>Situacioni i shpenzimeve buxhetore per muajin   Dhjetor  2020</t>
  </si>
  <si>
    <t xml:space="preserve">     Muaji  Dhjetor</t>
  </si>
  <si>
    <t>Situacioni permbledhes i shpenzimeve  Dhjetor  2020</t>
  </si>
  <si>
    <t>Muji Dhjetor</t>
  </si>
  <si>
    <t>Realizimi i Investimeve Publike sipas objektit te prokurimit per periudhen Dhjetor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</si>
</sst>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.0_L_e_k_-;\-* #,##0.0_L_e_k_-;_-* &quot;-&quot;??_L_e_k_-;_-@_-"/>
    <numFmt numFmtId="167" formatCode="_-* #,##0_L_e_k_-;\-* #,##0_L_e_k_-;_-* &quot;-&quot;??_L_e_k_-;_-@_-"/>
    <numFmt numFmtId="168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Times New Roman"/>
      <family val="1"/>
    </font>
    <font>
      <b/>
      <sz val="8"/>
      <name val="Arial"/>
      <family val="2"/>
    </font>
    <font>
      <b/>
      <sz val="11"/>
      <color indexed="10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sz val="9"/>
      <color indexed="8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0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left"/>
    </xf>
    <xf numFmtId="0" fontId="2" fillId="36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7" borderId="20" xfId="0" applyFont="1" applyFill="1" applyBorder="1" applyAlignment="1">
      <alignment vertical="top"/>
    </xf>
    <xf numFmtId="0" fontId="2" fillId="34" borderId="20" xfId="0" applyFont="1" applyFill="1" applyBorder="1" applyAlignment="1">
      <alignment vertical="top"/>
    </xf>
    <xf numFmtId="0" fontId="2" fillId="38" borderId="20" xfId="0" applyFont="1" applyFill="1" applyBorder="1" applyAlignment="1">
      <alignment vertical="top"/>
    </xf>
    <xf numFmtId="0" fontId="2" fillId="34" borderId="21" xfId="0" applyFont="1" applyFill="1" applyBorder="1" applyAlignment="1">
      <alignment vertical="top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3" xfId="0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0" fontId="2" fillId="35" borderId="27" xfId="0" applyFont="1" applyFill="1" applyBorder="1" applyAlignment="1">
      <alignment vertical="top"/>
    </xf>
    <xf numFmtId="0" fontId="2" fillId="36" borderId="22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7" fillId="34" borderId="31" xfId="0" applyFont="1" applyFill="1" applyBorder="1" applyAlignment="1">
      <alignment vertical="top"/>
    </xf>
    <xf numFmtId="0" fontId="2" fillId="34" borderId="32" xfId="0" applyFont="1" applyFill="1" applyBorder="1" applyAlignment="1">
      <alignment vertical="top"/>
    </xf>
    <xf numFmtId="3" fontId="7" fillId="36" borderId="33" xfId="0" applyNumberFormat="1" applyFont="1" applyFill="1" applyBorder="1" applyAlignment="1">
      <alignment/>
    </xf>
    <xf numFmtId="3" fontId="7" fillId="36" borderId="26" xfId="0" applyNumberFormat="1" applyFont="1" applyFill="1" applyBorder="1" applyAlignment="1">
      <alignment/>
    </xf>
    <xf numFmtId="3" fontId="2" fillId="6" borderId="13" xfId="0" applyNumberFormat="1" applyFont="1" applyFill="1" applyBorder="1" applyAlignment="1">
      <alignment vertical="top"/>
    </xf>
    <xf numFmtId="3" fontId="2" fillId="36" borderId="13" xfId="0" applyNumberFormat="1" applyFont="1" applyFill="1" applyBorder="1" applyAlignment="1">
      <alignment vertical="top"/>
    </xf>
    <xf numFmtId="3" fontId="2" fillId="3" borderId="13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49" fontId="2" fillId="34" borderId="35" xfId="0" applyNumberFormat="1" applyFont="1" applyFill="1" applyBorder="1" applyAlignment="1">
      <alignment horizontal="center"/>
    </xf>
    <xf numFmtId="0" fontId="8" fillId="36" borderId="35" xfId="0" applyFont="1" applyFill="1" applyBorder="1" applyAlignment="1">
      <alignment/>
    </xf>
    <xf numFmtId="0" fontId="8" fillId="36" borderId="36" xfId="0" applyFont="1" applyFill="1" applyBorder="1" applyAlignment="1">
      <alignment/>
    </xf>
    <xf numFmtId="0" fontId="9" fillId="34" borderId="37" xfId="0" applyFont="1" applyFill="1" applyBorder="1" applyAlignment="1">
      <alignment horizontal="center" vertical="top"/>
    </xf>
    <xf numFmtId="3" fontId="6" fillId="36" borderId="36" xfId="0" applyNumberFormat="1" applyFont="1" applyFill="1" applyBorder="1" applyAlignment="1">
      <alignment vertical="top"/>
    </xf>
    <xf numFmtId="3" fontId="6" fillId="36" borderId="38" xfId="0" applyNumberFormat="1" applyFont="1" applyFill="1" applyBorder="1" applyAlignment="1">
      <alignment vertical="top"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3" xfId="0" applyFont="1" applyFill="1" applyBorder="1" applyAlignment="1">
      <alignment horizontal="left"/>
    </xf>
    <xf numFmtId="3" fontId="2" fillId="36" borderId="13" xfId="0" applyNumberFormat="1" applyFont="1" applyFill="1" applyBorder="1" applyAlignment="1">
      <alignment horizontal="right"/>
    </xf>
    <xf numFmtId="3" fontId="4" fillId="36" borderId="33" xfId="0" applyNumberFormat="1" applyFont="1" applyFill="1" applyBorder="1" applyAlignment="1">
      <alignment horizontal="right"/>
    </xf>
    <xf numFmtId="0" fontId="0" fillId="0" borderId="39" xfId="0" applyBorder="1" applyAlignment="1">
      <alignment/>
    </xf>
    <xf numFmtId="0" fontId="10" fillId="0" borderId="40" xfId="0" applyNumberFormat="1" applyFont="1" applyBorder="1" applyAlignment="1">
      <alignment/>
    </xf>
    <xf numFmtId="0" fontId="11" fillId="33" borderId="4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 horizontal="right"/>
    </xf>
    <xf numFmtId="0" fontId="14" fillId="0" borderId="35" xfId="0" applyFont="1" applyFill="1" applyBorder="1" applyAlignment="1">
      <alignment vertical="top"/>
    </xf>
    <xf numFmtId="0" fontId="2" fillId="0" borderId="35" xfId="0" applyFont="1" applyBorder="1" applyAlignment="1">
      <alignment vertical="top"/>
    </xf>
    <xf numFmtId="0" fontId="8" fillId="0" borderId="36" xfId="0" applyFont="1" applyBorder="1" applyAlignment="1">
      <alignment/>
    </xf>
    <xf numFmtId="0" fontId="11" fillId="0" borderId="35" xfId="0" applyFont="1" applyBorder="1" applyAlignment="1">
      <alignment vertical="top"/>
    </xf>
    <xf numFmtId="3" fontId="15" fillId="0" borderId="36" xfId="0" applyNumberFormat="1" applyFont="1" applyBorder="1" applyAlignment="1">
      <alignment vertical="top"/>
    </xf>
    <xf numFmtId="3" fontId="15" fillId="0" borderId="35" xfId="0" applyNumberFormat="1" applyFont="1" applyBorder="1" applyAlignment="1">
      <alignment vertical="top"/>
    </xf>
    <xf numFmtId="3" fontId="15" fillId="0" borderId="42" xfId="0" applyNumberFormat="1" applyFont="1" applyFill="1" applyBorder="1" applyAlignment="1">
      <alignment vertical="top"/>
    </xf>
    <xf numFmtId="0" fontId="15" fillId="0" borderId="43" xfId="0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16" fillId="39" borderId="20" xfId="0" applyNumberFormat="1" applyFont="1" applyFill="1" applyBorder="1" applyAlignment="1">
      <alignment/>
    </xf>
    <xf numFmtId="3" fontId="4" fillId="39" borderId="20" xfId="0" applyNumberFormat="1" applyFont="1" applyFill="1" applyBorder="1" applyAlignment="1">
      <alignment/>
    </xf>
    <xf numFmtId="3" fontId="4" fillId="39" borderId="21" xfId="0" applyNumberFormat="1" applyFont="1" applyFill="1" applyBorder="1" applyAlignment="1">
      <alignment/>
    </xf>
    <xf numFmtId="0" fontId="2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10" fillId="0" borderId="48" xfId="0" applyNumberFormat="1" applyFont="1" applyBorder="1" applyAlignment="1">
      <alignment/>
    </xf>
    <xf numFmtId="0" fontId="11" fillId="33" borderId="49" xfId="0" applyFont="1" applyFill="1" applyBorder="1" applyAlignment="1">
      <alignment/>
    </xf>
    <xf numFmtId="1" fontId="13" fillId="0" borderId="34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36" xfId="0" applyFont="1" applyBorder="1" applyAlignment="1">
      <alignment/>
    </xf>
    <xf numFmtId="3" fontId="11" fillId="0" borderId="36" xfId="0" applyNumberFormat="1" applyFont="1" applyBorder="1" applyAlignment="1">
      <alignment vertical="top"/>
    </xf>
    <xf numFmtId="3" fontId="4" fillId="0" borderId="34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16" fillId="39" borderId="31" xfId="0" applyNumberFormat="1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3" fontId="2" fillId="39" borderId="13" xfId="0" applyNumberFormat="1" applyFont="1" applyFill="1" applyBorder="1" applyAlignment="1">
      <alignment/>
    </xf>
    <xf numFmtId="3" fontId="2" fillId="39" borderId="33" xfId="0" applyNumberFormat="1" applyFont="1" applyFill="1" applyBorder="1" applyAlignment="1">
      <alignment/>
    </xf>
    <xf numFmtId="0" fontId="7" fillId="34" borderId="32" xfId="0" applyFont="1" applyFill="1" applyBorder="1" applyAlignment="1">
      <alignment vertical="top"/>
    </xf>
    <xf numFmtId="0" fontId="9" fillId="34" borderId="35" xfId="0" applyFont="1" applyFill="1" applyBorder="1" applyAlignment="1">
      <alignment horizontal="center" vertical="top"/>
    </xf>
    <xf numFmtId="3" fontId="17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4" fillId="0" borderId="20" xfId="0" applyFont="1" applyBorder="1" applyAlignment="1">
      <alignment vertical="top"/>
    </xf>
    <xf numFmtId="0" fontId="11" fillId="33" borderId="37" xfId="0" applyFont="1" applyFill="1" applyBorder="1" applyAlignment="1">
      <alignment/>
    </xf>
    <xf numFmtId="0" fontId="14" fillId="0" borderId="34" xfId="0" applyFont="1" applyFill="1" applyBorder="1" applyAlignment="1">
      <alignment vertical="top"/>
    </xf>
    <xf numFmtId="0" fontId="11" fillId="0" borderId="37" xfId="0" applyFont="1" applyBorder="1" applyAlignment="1">
      <alignment vertical="top"/>
    </xf>
    <xf numFmtId="3" fontId="17" fillId="0" borderId="3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2" fillId="0" borderId="34" xfId="0" applyFont="1" applyBorder="1" applyAlignment="1">
      <alignment vertical="top"/>
    </xf>
    <xf numFmtId="0" fontId="0" fillId="0" borderId="35" xfId="0" applyBorder="1" applyAlignment="1">
      <alignment/>
    </xf>
    <xf numFmtId="0" fontId="10" fillId="0" borderId="35" xfId="0" applyNumberFormat="1" applyFont="1" applyBorder="1" applyAlignment="1">
      <alignment/>
    </xf>
    <xf numFmtId="0" fontId="11" fillId="33" borderId="35" xfId="0" applyFont="1" applyFill="1" applyBorder="1" applyAlignment="1">
      <alignment/>
    </xf>
    <xf numFmtId="0" fontId="2" fillId="34" borderId="34" xfId="0" applyFont="1" applyFill="1" applyBorder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14" fillId="0" borderId="34" xfId="0" applyFont="1" applyFill="1" applyBorder="1" applyAlignment="1">
      <alignment horizontal="left" vertical="top"/>
    </xf>
    <xf numFmtId="0" fontId="14" fillId="0" borderId="35" xfId="0" applyFont="1" applyFill="1" applyBorder="1" applyAlignment="1">
      <alignment horizontal="left" vertical="top"/>
    </xf>
    <xf numFmtId="3" fontId="11" fillId="0" borderId="51" xfId="0" applyNumberFormat="1" applyFont="1" applyFill="1" applyBorder="1" applyAlignment="1">
      <alignment vertical="top"/>
    </xf>
    <xf numFmtId="3" fontId="15" fillId="0" borderId="36" xfId="0" applyNumberFormat="1" applyFont="1" applyFill="1" applyBorder="1" applyAlignment="1">
      <alignment vertical="top"/>
    </xf>
    <xf numFmtId="0" fontId="4" fillId="0" borderId="35" xfId="0" applyFont="1" applyFill="1" applyBorder="1" applyAlignment="1">
      <alignment vertical="top"/>
    </xf>
    <xf numFmtId="0" fontId="0" fillId="0" borderId="36" xfId="0" applyBorder="1" applyAlignment="1">
      <alignment/>
    </xf>
    <xf numFmtId="3" fontId="11" fillId="0" borderId="35" xfId="0" applyNumberFormat="1" applyFont="1" applyFill="1" applyBorder="1" applyAlignment="1">
      <alignment vertical="top"/>
    </xf>
    <xf numFmtId="3" fontId="17" fillId="0" borderId="52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16" fillId="39" borderId="12" xfId="0" applyNumberFormat="1" applyFont="1" applyFill="1" applyBorder="1" applyAlignment="1">
      <alignment/>
    </xf>
    <xf numFmtId="1" fontId="18" fillId="0" borderId="34" xfId="0" applyNumberFormat="1" applyFont="1" applyFill="1" applyBorder="1" applyAlignment="1">
      <alignment horizontal="center"/>
    </xf>
    <xf numFmtId="1" fontId="18" fillId="0" borderId="35" xfId="0" applyNumberFormat="1" applyFont="1" applyFill="1" applyBorder="1" applyAlignment="1">
      <alignment horizontal="center"/>
    </xf>
    <xf numFmtId="3" fontId="2" fillId="0" borderId="36" xfId="0" applyNumberFormat="1" applyFont="1" applyBorder="1" applyAlignment="1">
      <alignment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4" xfId="0" applyFont="1" applyFill="1" applyBorder="1" applyAlignment="1">
      <alignment vertical="top"/>
    </xf>
    <xf numFmtId="0" fontId="18" fillId="0" borderId="35" xfId="0" applyFont="1" applyFill="1" applyBorder="1" applyAlignment="1">
      <alignment vertical="top"/>
    </xf>
    <xf numFmtId="3" fontId="17" fillId="0" borderId="43" xfId="0" applyNumberFormat="1" applyFont="1" applyBorder="1" applyAlignment="1">
      <alignment/>
    </xf>
    <xf numFmtId="3" fontId="15" fillId="0" borderId="38" xfId="0" applyNumberFormat="1" applyFont="1" applyFill="1" applyBorder="1" applyAlignment="1">
      <alignment vertical="top"/>
    </xf>
    <xf numFmtId="0" fontId="7" fillId="40" borderId="12" xfId="0" applyFont="1" applyFill="1" applyBorder="1" applyAlignment="1">
      <alignment vertical="top"/>
    </xf>
    <xf numFmtId="0" fontId="7" fillId="40" borderId="13" xfId="0" applyFont="1" applyFill="1" applyBorder="1" applyAlignment="1">
      <alignment vertical="top"/>
    </xf>
    <xf numFmtId="3" fontId="17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53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10" fillId="0" borderId="55" xfId="0" applyNumberFormat="1" applyFont="1" applyBorder="1" applyAlignment="1">
      <alignment/>
    </xf>
    <xf numFmtId="3" fontId="13" fillId="0" borderId="5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57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34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10" fillId="0" borderId="43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0" fontId="2" fillId="36" borderId="35" xfId="0" applyFont="1" applyFill="1" applyBorder="1" applyAlignment="1">
      <alignment vertical="top"/>
    </xf>
    <xf numFmtId="0" fontId="6" fillId="36" borderId="35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4" fillId="10" borderId="46" xfId="0" applyFont="1" applyFill="1" applyBorder="1" applyAlignment="1">
      <alignment vertical="top"/>
    </xf>
    <xf numFmtId="0" fontId="14" fillId="10" borderId="52" xfId="0" applyFont="1" applyFill="1" applyBorder="1" applyAlignment="1">
      <alignment vertical="top"/>
    </xf>
    <xf numFmtId="0" fontId="17" fillId="10" borderId="52" xfId="0" applyFont="1" applyFill="1" applyBorder="1" applyAlignment="1">
      <alignment vertical="top"/>
    </xf>
    <xf numFmtId="0" fontId="75" fillId="10" borderId="51" xfId="0" applyFont="1" applyFill="1" applyBorder="1" applyAlignment="1">
      <alignment/>
    </xf>
    <xf numFmtId="0" fontId="11" fillId="10" borderId="52" xfId="0" applyFont="1" applyFill="1" applyBorder="1" applyAlignment="1">
      <alignment vertical="top"/>
    </xf>
    <xf numFmtId="3" fontId="11" fillId="10" borderId="51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0" fontId="2" fillId="34" borderId="53" xfId="0" applyFont="1" applyFill="1" applyBorder="1" applyAlignment="1">
      <alignment horizontal="center"/>
    </xf>
    <xf numFmtId="49" fontId="2" fillId="34" borderId="58" xfId="0" applyNumberFormat="1" applyFont="1" applyFill="1" applyBorder="1" applyAlignment="1">
      <alignment horizontal="center"/>
    </xf>
    <xf numFmtId="0" fontId="2" fillId="34" borderId="58" xfId="0" applyFont="1" applyFill="1" applyBorder="1" applyAlignment="1">
      <alignment/>
    </xf>
    <xf numFmtId="0" fontId="9" fillId="36" borderId="58" xfId="0" applyFont="1" applyFill="1" applyBorder="1" applyAlignment="1">
      <alignment horizontal="center"/>
    </xf>
    <xf numFmtId="3" fontId="9" fillId="36" borderId="58" xfId="0" applyNumberFormat="1" applyFont="1" applyFill="1" applyBorder="1" applyAlignment="1" applyProtection="1">
      <alignment/>
      <protection/>
    </xf>
    <xf numFmtId="3" fontId="9" fillId="36" borderId="55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0" fillId="0" borderId="37" xfId="0" applyBorder="1" applyAlignment="1">
      <alignment/>
    </xf>
    <xf numFmtId="3" fontId="11" fillId="0" borderId="37" xfId="0" applyNumberFormat="1" applyFont="1" applyBorder="1" applyAlignment="1">
      <alignment vertical="top"/>
    </xf>
    <xf numFmtId="3" fontId="15" fillId="0" borderId="59" xfId="0" applyNumberFormat="1" applyFont="1" applyFill="1" applyBorder="1" applyAlignment="1">
      <alignment vertical="top"/>
    </xf>
    <xf numFmtId="0" fontId="15" fillId="0" borderId="40" xfId="0" applyFont="1" applyBorder="1" applyAlignment="1">
      <alignment/>
    </xf>
    <xf numFmtId="0" fontId="10" fillId="33" borderId="43" xfId="0" applyNumberFormat="1" applyFont="1" applyFill="1" applyBorder="1" applyAlignment="1">
      <alignment/>
    </xf>
    <xf numFmtId="3" fontId="13" fillId="33" borderId="36" xfId="0" applyNumberFormat="1" applyFont="1" applyFill="1" applyBorder="1" applyAlignment="1">
      <alignment/>
    </xf>
    <xf numFmtId="0" fontId="4" fillId="0" borderId="35" xfId="0" applyFont="1" applyBorder="1" applyAlignment="1">
      <alignment vertical="top"/>
    </xf>
    <xf numFmtId="0" fontId="8" fillId="0" borderId="35" xfId="0" applyFont="1" applyBorder="1" applyAlignment="1">
      <alignment/>
    </xf>
    <xf numFmtId="3" fontId="11" fillId="0" borderId="35" xfId="0" applyNumberFormat="1" applyFont="1" applyFill="1" applyBorder="1" applyAlignment="1" applyProtection="1">
      <alignment horizontal="right"/>
      <protection/>
    </xf>
    <xf numFmtId="3" fontId="11" fillId="0" borderId="58" xfId="0" applyNumberFormat="1" applyFont="1" applyFill="1" applyBorder="1" applyAlignment="1" applyProtection="1">
      <alignment/>
      <protection/>
    </xf>
    <xf numFmtId="3" fontId="11" fillId="0" borderId="55" xfId="0" applyNumberFormat="1" applyFont="1" applyFill="1" applyBorder="1" applyAlignment="1" applyProtection="1">
      <alignment/>
      <protection/>
    </xf>
    <xf numFmtId="0" fontId="4" fillId="0" borderId="46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0" fontId="8" fillId="0" borderId="52" xfId="0" applyFont="1" applyBorder="1" applyAlignment="1">
      <alignment/>
    </xf>
    <xf numFmtId="0" fontId="11" fillId="0" borderId="52" xfId="0" applyFont="1" applyBorder="1" applyAlignment="1">
      <alignment vertical="top"/>
    </xf>
    <xf numFmtId="3" fontId="11" fillId="0" borderId="52" xfId="0" applyNumberFormat="1" applyFont="1" applyFill="1" applyBorder="1" applyAlignment="1" applyProtection="1">
      <alignment horizontal="right"/>
      <protection/>
    </xf>
    <xf numFmtId="1" fontId="11" fillId="0" borderId="52" xfId="0" applyNumberFormat="1" applyFont="1" applyBorder="1" applyAlignment="1">
      <alignment vertical="top"/>
    </xf>
    <xf numFmtId="3" fontId="15" fillId="0" borderId="60" xfId="0" applyNumberFormat="1" applyFont="1" applyFill="1" applyBorder="1" applyAlignment="1">
      <alignment vertical="top"/>
    </xf>
    <xf numFmtId="0" fontId="15" fillId="0" borderId="48" xfId="0" applyFont="1" applyBorder="1" applyAlignment="1">
      <alignment/>
    </xf>
    <xf numFmtId="0" fontId="4" fillId="0" borderId="42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" fillId="34" borderId="35" xfId="0" applyFont="1" applyFill="1" applyBorder="1" applyAlignment="1">
      <alignment vertical="top"/>
    </xf>
    <xf numFmtId="3" fontId="9" fillId="36" borderId="35" xfId="0" applyNumberFormat="1" applyFont="1" applyFill="1" applyBorder="1" applyAlignment="1" applyProtection="1">
      <alignment/>
      <protection/>
    </xf>
    <xf numFmtId="0" fontId="4" fillId="0" borderId="60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8" fillId="0" borderId="37" xfId="0" applyFont="1" applyBorder="1" applyAlignment="1">
      <alignment/>
    </xf>
    <xf numFmtId="3" fontId="15" fillId="0" borderId="37" xfId="0" applyNumberFormat="1" applyFont="1" applyBorder="1" applyAlignment="1">
      <alignment vertical="top"/>
    </xf>
    <xf numFmtId="3" fontId="11" fillId="0" borderId="35" xfId="0" applyNumberFormat="1" applyFont="1" applyBorder="1" applyAlignment="1">
      <alignment vertical="top"/>
    </xf>
    <xf numFmtId="3" fontId="4" fillId="0" borderId="46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11" fillId="0" borderId="52" xfId="0" applyNumberFormat="1" applyFont="1" applyFill="1" applyBorder="1" applyAlignment="1">
      <alignment vertical="top"/>
    </xf>
    <xf numFmtId="3" fontId="19" fillId="0" borderId="60" xfId="0" applyNumberFormat="1" applyFont="1" applyFill="1" applyBorder="1" applyAlignment="1">
      <alignment vertical="top"/>
    </xf>
    <xf numFmtId="0" fontId="9" fillId="34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8" fillId="0" borderId="35" xfId="0" applyFont="1" applyFill="1" applyBorder="1" applyAlignment="1">
      <alignment/>
    </xf>
    <xf numFmtId="0" fontId="11" fillId="0" borderId="37" xfId="0" applyFont="1" applyFill="1" applyBorder="1" applyAlignment="1">
      <alignment vertical="top"/>
    </xf>
    <xf numFmtId="3" fontId="15" fillId="0" borderId="35" xfId="0" applyNumberFormat="1" applyFont="1" applyFill="1" applyBorder="1" applyAlignment="1">
      <alignment vertical="top"/>
    </xf>
    <xf numFmtId="3" fontId="6" fillId="0" borderId="35" xfId="0" applyNumberFormat="1" applyFont="1" applyFill="1" applyBorder="1" applyAlignment="1">
      <alignment vertical="top"/>
    </xf>
    <xf numFmtId="0" fontId="15" fillId="0" borderId="43" xfId="0" applyFont="1" applyFill="1" applyBorder="1" applyAlignment="1">
      <alignment/>
    </xf>
    <xf numFmtId="0" fontId="7" fillId="35" borderId="31" xfId="0" applyFont="1" applyFill="1" applyBorder="1" applyAlignment="1">
      <alignment vertical="top"/>
    </xf>
    <xf numFmtId="0" fontId="7" fillId="35" borderId="32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57" xfId="0" applyFont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4" fillId="10" borderId="34" xfId="0" applyFont="1" applyFill="1" applyBorder="1" applyAlignment="1">
      <alignment vertical="top"/>
    </xf>
    <xf numFmtId="0" fontId="4" fillId="10" borderId="35" xfId="0" applyFont="1" applyFill="1" applyBorder="1" applyAlignment="1">
      <alignment vertical="top"/>
    </xf>
    <xf numFmtId="0" fontId="2" fillId="10" borderId="35" xfId="0" applyFont="1" applyFill="1" applyBorder="1" applyAlignment="1">
      <alignment vertical="top"/>
    </xf>
    <xf numFmtId="0" fontId="8" fillId="10" borderId="35" xfId="0" applyFont="1" applyFill="1" applyBorder="1" applyAlignment="1">
      <alignment/>
    </xf>
    <xf numFmtId="0" fontId="6" fillId="10" borderId="35" xfId="0" applyFont="1" applyFill="1" applyBorder="1" applyAlignment="1">
      <alignment vertical="top"/>
    </xf>
    <xf numFmtId="3" fontId="6" fillId="10" borderId="35" xfId="0" applyNumberFormat="1" applyFont="1" applyFill="1" applyBorder="1" applyAlignment="1">
      <alignment vertical="top"/>
    </xf>
    <xf numFmtId="3" fontId="15" fillId="10" borderId="35" xfId="0" applyNumberFormat="1" applyFont="1" applyFill="1" applyBorder="1" applyAlignment="1">
      <alignment vertical="top"/>
    </xf>
    <xf numFmtId="3" fontId="15" fillId="10" borderId="43" xfId="0" applyNumberFormat="1" applyFont="1" applyFill="1" applyBorder="1" applyAlignment="1">
      <alignment/>
    </xf>
    <xf numFmtId="3" fontId="13" fillId="0" borderId="51" xfId="0" applyNumberFormat="1" applyFont="1" applyBorder="1" applyAlignment="1">
      <alignment/>
    </xf>
    <xf numFmtId="0" fontId="6" fillId="0" borderId="35" xfId="0" applyFont="1" applyFill="1" applyBorder="1" applyAlignment="1">
      <alignment horizontal="left"/>
    </xf>
    <xf numFmtId="3" fontId="21" fillId="0" borderId="35" xfId="0" applyNumberFormat="1" applyFont="1" applyFill="1" applyBorder="1" applyAlignment="1">
      <alignment vertical="top"/>
    </xf>
    <xf numFmtId="3" fontId="10" fillId="0" borderId="46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3" fontId="7" fillId="41" borderId="33" xfId="0" applyNumberFormat="1" applyFont="1" applyFill="1" applyBorder="1" applyAlignment="1">
      <alignment/>
    </xf>
    <xf numFmtId="0" fontId="7" fillId="40" borderId="13" xfId="0" applyFont="1" applyFill="1" applyBorder="1" applyAlignment="1">
      <alignment horizontal="left"/>
    </xf>
    <xf numFmtId="0" fontId="2" fillId="34" borderId="36" xfId="0" applyFont="1" applyFill="1" applyBorder="1" applyAlignment="1">
      <alignment vertical="top"/>
    </xf>
    <xf numFmtId="0" fontId="9" fillId="34" borderId="35" xfId="0" applyFont="1" applyFill="1" applyBorder="1" applyAlignment="1">
      <alignment vertical="top"/>
    </xf>
    <xf numFmtId="3" fontId="10" fillId="0" borderId="34" xfId="0" applyNumberFormat="1" applyFont="1" applyBorder="1" applyAlignment="1">
      <alignment/>
    </xf>
    <xf numFmtId="0" fontId="10" fillId="12" borderId="12" xfId="0" applyFont="1" applyFill="1" applyBorder="1" applyAlignment="1">
      <alignment vertical="top"/>
    </xf>
    <xf numFmtId="0" fontId="10" fillId="42" borderId="61" xfId="0" applyFont="1" applyFill="1" applyBorder="1" applyAlignment="1">
      <alignment vertical="top"/>
    </xf>
    <xf numFmtId="0" fontId="7" fillId="12" borderId="33" xfId="0" applyNumberFormat="1" applyFont="1" applyFill="1" applyBorder="1" applyAlignment="1">
      <alignment/>
    </xf>
    <xf numFmtId="0" fontId="22" fillId="42" borderId="13" xfId="0" applyFont="1" applyFill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3" fontId="20" fillId="0" borderId="34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3" fontId="2" fillId="0" borderId="46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1" fontId="14" fillId="0" borderId="34" xfId="0" applyNumberFormat="1" applyFont="1" applyFill="1" applyBorder="1" applyAlignment="1">
      <alignment vertical="top"/>
    </xf>
    <xf numFmtId="1" fontId="14" fillId="0" borderId="35" xfId="0" applyNumberFormat="1" applyFont="1" applyFill="1" applyBorder="1" applyAlignment="1">
      <alignment vertical="top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5" fillId="36" borderId="35" xfId="0" applyNumberFormat="1" applyFont="1" applyFill="1" applyBorder="1" applyAlignment="1">
      <alignment vertical="top"/>
    </xf>
    <xf numFmtId="3" fontId="15" fillId="36" borderId="43" xfId="0" applyNumberFormat="1" applyFont="1" applyFill="1" applyBorder="1" applyAlignment="1">
      <alignment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37" xfId="0" applyFont="1" applyFill="1" applyBorder="1" applyAlignment="1">
      <alignment vertical="top"/>
    </xf>
    <xf numFmtId="0" fontId="4" fillId="0" borderId="46" xfId="0" applyFont="1" applyBorder="1" applyAlignment="1">
      <alignment/>
    </xf>
    <xf numFmtId="0" fontId="4" fillId="0" borderId="51" xfId="0" applyFont="1" applyBorder="1" applyAlignment="1">
      <alignment/>
    </xf>
    <xf numFmtId="0" fontId="17" fillId="0" borderId="52" xfId="0" applyFont="1" applyBorder="1" applyAlignment="1">
      <alignment/>
    </xf>
    <xf numFmtId="3" fontId="16" fillId="0" borderId="52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1" fontId="11" fillId="0" borderId="35" xfId="0" applyNumberFormat="1" applyFont="1" applyFill="1" applyBorder="1" applyAlignment="1">
      <alignment horizontal="right"/>
    </xf>
    <xf numFmtId="3" fontId="4" fillId="36" borderId="13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 vertical="top"/>
    </xf>
    <xf numFmtId="1" fontId="18" fillId="0" borderId="34" xfId="0" applyNumberFormat="1" applyFont="1" applyFill="1" applyBorder="1" applyAlignment="1">
      <alignment vertical="top"/>
    </xf>
    <xf numFmtId="1" fontId="18" fillId="0" borderId="35" xfId="0" applyNumberFormat="1" applyFont="1" applyFill="1" applyBorder="1" applyAlignment="1">
      <alignment vertical="top"/>
    </xf>
    <xf numFmtId="0" fontId="11" fillId="0" borderId="35" xfId="0" applyFont="1" applyFill="1" applyBorder="1" applyAlignment="1">
      <alignment vertical="top"/>
    </xf>
    <xf numFmtId="0" fontId="2" fillId="0" borderId="58" xfId="0" applyFont="1" applyBorder="1" applyAlignment="1">
      <alignment/>
    </xf>
    <xf numFmtId="0" fontId="17" fillId="0" borderId="58" xfId="0" applyFont="1" applyBorder="1" applyAlignment="1">
      <alignment horizontal="left"/>
    </xf>
    <xf numFmtId="3" fontId="16" fillId="0" borderId="58" xfId="0" applyNumberFormat="1" applyFont="1" applyBorder="1" applyAlignment="1">
      <alignment horizontal="right"/>
    </xf>
    <xf numFmtId="3" fontId="17" fillId="0" borderId="58" xfId="0" applyNumberFormat="1" applyFont="1" applyBorder="1" applyAlignment="1">
      <alignment horizontal="right"/>
    </xf>
    <xf numFmtId="3" fontId="17" fillId="0" borderId="55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9" fillId="36" borderId="35" xfId="0" applyFont="1" applyFill="1" applyBorder="1" applyAlignment="1">
      <alignment horizontal="center" vertical="top"/>
    </xf>
    <xf numFmtId="1" fontId="11" fillId="36" borderId="35" xfId="0" applyNumberFormat="1" applyFont="1" applyFill="1" applyBorder="1" applyAlignment="1">
      <alignment horizontal="right"/>
    </xf>
    <xf numFmtId="1" fontId="11" fillId="36" borderId="43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17" fillId="0" borderId="20" xfId="0" applyFont="1" applyBorder="1" applyAlignment="1">
      <alignment horizontal="left"/>
    </xf>
    <xf numFmtId="3" fontId="16" fillId="0" borderId="20" xfId="0" applyNumberFormat="1" applyFont="1" applyBorder="1" applyAlignment="1">
      <alignment horizontal="right"/>
    </xf>
    <xf numFmtId="3" fontId="17" fillId="0" borderId="20" xfId="0" applyNumberFormat="1" applyFont="1" applyBorder="1" applyAlignment="1">
      <alignment horizontal="right"/>
    </xf>
    <xf numFmtId="3" fontId="17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" fontId="14" fillId="0" borderId="35" xfId="0" applyNumberFormat="1" applyFont="1" applyFill="1" applyBorder="1" applyAlignment="1">
      <alignment horizontal="right"/>
    </xf>
    <xf numFmtId="1" fontId="14" fillId="10" borderId="34" xfId="0" applyNumberFormat="1" applyFont="1" applyFill="1" applyBorder="1" applyAlignment="1">
      <alignment horizontal="right"/>
    </xf>
    <xf numFmtId="1" fontId="14" fillId="10" borderId="35" xfId="0" applyNumberFormat="1" applyFont="1" applyFill="1" applyBorder="1" applyAlignment="1">
      <alignment horizontal="right"/>
    </xf>
    <xf numFmtId="0" fontId="8" fillId="10" borderId="36" xfId="0" applyFont="1" applyFill="1" applyBorder="1" applyAlignment="1">
      <alignment/>
    </xf>
    <xf numFmtId="1" fontId="11" fillId="10" borderId="45" xfId="0" applyNumberFormat="1" applyFont="1" applyFill="1" applyBorder="1" applyAlignment="1">
      <alignment horizontal="right"/>
    </xf>
    <xf numFmtId="1" fontId="11" fillId="10" borderId="62" xfId="0" applyNumberFormat="1" applyFont="1" applyFill="1" applyBorder="1" applyAlignment="1">
      <alignment horizontal="right"/>
    </xf>
    <xf numFmtId="0" fontId="16" fillId="0" borderId="35" xfId="0" applyFont="1" applyBorder="1" applyAlignment="1">
      <alignment/>
    </xf>
    <xf numFmtId="0" fontId="17" fillId="0" borderId="35" xfId="0" applyFont="1" applyBorder="1" applyAlignment="1">
      <alignment horizontal="left"/>
    </xf>
    <xf numFmtId="3" fontId="16" fillId="0" borderId="35" xfId="0" applyNumberFormat="1" applyFont="1" applyBorder="1" applyAlignment="1">
      <alignment horizontal="right"/>
    </xf>
    <xf numFmtId="3" fontId="17" fillId="0" borderId="35" xfId="0" applyNumberFormat="1" applyFont="1" applyBorder="1" applyAlignment="1">
      <alignment horizontal="right"/>
    </xf>
    <xf numFmtId="3" fontId="17" fillId="0" borderId="43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center" wrapText="1"/>
    </xf>
    <xf numFmtId="3" fontId="4" fillId="36" borderId="26" xfId="0" applyNumberFormat="1" applyFont="1" applyFill="1" applyBorder="1" applyAlignment="1">
      <alignment vertical="top"/>
    </xf>
    <xf numFmtId="0" fontId="2" fillId="0" borderId="35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2" fillId="0" borderId="52" xfId="0" applyFont="1" applyBorder="1" applyAlignment="1">
      <alignment/>
    </xf>
    <xf numFmtId="0" fontId="17" fillId="0" borderId="52" xfId="0" applyFont="1" applyBorder="1" applyAlignment="1">
      <alignment horizontal="left"/>
    </xf>
    <xf numFmtId="3" fontId="17" fillId="0" borderId="52" xfId="0" applyNumberFormat="1" applyFont="1" applyBorder="1" applyAlignment="1">
      <alignment horizontal="right"/>
    </xf>
    <xf numFmtId="3" fontId="17" fillId="0" borderId="48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2" fillId="36" borderId="26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center" vertical="top"/>
    </xf>
    <xf numFmtId="3" fontId="0" fillId="0" borderId="0" xfId="0" applyNumberFormat="1" applyFill="1" applyBorder="1" applyAlignment="1">
      <alignment/>
    </xf>
    <xf numFmtId="0" fontId="2" fillId="0" borderId="53" xfId="0" applyFont="1" applyBorder="1" applyAlignment="1">
      <alignment/>
    </xf>
    <xf numFmtId="0" fontId="2" fillId="0" borderId="56" xfId="0" applyFont="1" applyBorder="1" applyAlignment="1">
      <alignment/>
    </xf>
    <xf numFmtId="0" fontId="17" fillId="0" borderId="37" xfId="0" applyFont="1" applyBorder="1" applyAlignment="1">
      <alignment/>
    </xf>
    <xf numFmtId="0" fontId="4" fillId="0" borderId="18" xfId="0" applyFont="1" applyBorder="1" applyAlignment="1">
      <alignment vertical="top"/>
    </xf>
    <xf numFmtId="0" fontId="10" fillId="0" borderId="21" xfId="0" applyNumberFormat="1" applyFont="1" applyBorder="1" applyAlignment="1">
      <alignment/>
    </xf>
    <xf numFmtId="3" fontId="13" fillId="0" borderId="6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63" xfId="0" applyFont="1" applyBorder="1" applyAlignment="1">
      <alignment/>
    </xf>
    <xf numFmtId="3" fontId="16" fillId="0" borderId="63" xfId="0" applyNumberFormat="1" applyFont="1" applyBorder="1" applyAlignment="1">
      <alignment horizontal="right"/>
    </xf>
    <xf numFmtId="0" fontId="17" fillId="12" borderId="12" xfId="0" applyFont="1" applyFill="1" applyBorder="1" applyAlignment="1">
      <alignment vertical="top"/>
    </xf>
    <xf numFmtId="0" fontId="17" fillId="42" borderId="61" xfId="0" applyFont="1" applyFill="1" applyBorder="1" applyAlignment="1">
      <alignment vertical="top"/>
    </xf>
    <xf numFmtId="0" fontId="22" fillId="12" borderId="33" xfId="0" applyNumberFormat="1" applyFont="1" applyFill="1" applyBorder="1" applyAlignment="1">
      <alignment/>
    </xf>
    <xf numFmtId="3" fontId="22" fillId="12" borderId="26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" fontId="18" fillId="10" borderId="0" xfId="0" applyNumberFormat="1" applyFont="1" applyFill="1" applyBorder="1" applyAlignment="1">
      <alignment vertical="top"/>
    </xf>
    <xf numFmtId="3" fontId="15" fillId="10" borderId="0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2" fillId="0" borderId="51" xfId="0" applyFont="1" applyBorder="1" applyAlignment="1">
      <alignment/>
    </xf>
    <xf numFmtId="0" fontId="17" fillId="0" borderId="63" xfId="0" applyFont="1" applyBorder="1" applyAlignment="1">
      <alignment/>
    </xf>
    <xf numFmtId="3" fontId="16" fillId="0" borderId="36" xfId="0" applyNumberFormat="1" applyFont="1" applyBorder="1" applyAlignment="1">
      <alignment horizontal="right"/>
    </xf>
    <xf numFmtId="0" fontId="23" fillId="0" borderId="0" xfId="0" applyFont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2" fillId="0" borderId="57" xfId="0" applyFont="1" applyBorder="1" applyAlignment="1">
      <alignment vertical="top"/>
    </xf>
    <xf numFmtId="1" fontId="14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/>
    </xf>
    <xf numFmtId="0" fontId="17" fillId="0" borderId="35" xfId="0" applyFont="1" applyBorder="1" applyAlignment="1">
      <alignment/>
    </xf>
    <xf numFmtId="3" fontId="16" fillId="0" borderId="51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17" fillId="43" borderId="29" xfId="0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/>
    </xf>
    <xf numFmtId="0" fontId="4" fillId="36" borderId="61" xfId="0" applyFont="1" applyFill="1" applyBorder="1" applyAlignment="1">
      <alignment/>
    </xf>
    <xf numFmtId="3" fontId="2" fillId="36" borderId="3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3" fontId="7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top"/>
    </xf>
    <xf numFmtId="3" fontId="3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1" fillId="0" borderId="0" xfId="0" applyFont="1" applyAlignment="1">
      <alignment vertical="top"/>
    </xf>
    <xf numFmtId="0" fontId="76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1" fontId="18" fillId="0" borderId="0" xfId="0" applyNumberFormat="1" applyFont="1" applyFill="1" applyBorder="1" applyAlignment="1">
      <alignment vertical="top"/>
    </xf>
    <xf numFmtId="0" fontId="32" fillId="0" borderId="0" xfId="0" applyFont="1" applyAlignment="1">
      <alignment horizontal="left"/>
    </xf>
    <xf numFmtId="0" fontId="13" fillId="12" borderId="64" xfId="0" applyFont="1" applyFill="1" applyBorder="1" applyAlignment="1">
      <alignment vertical="top"/>
    </xf>
    <xf numFmtId="0" fontId="75" fillId="12" borderId="61" xfId="0" applyFont="1" applyFill="1" applyBorder="1" applyAlignment="1">
      <alignment/>
    </xf>
    <xf numFmtId="3" fontId="22" fillId="12" borderId="61" xfId="0" applyNumberFormat="1" applyFont="1" applyFill="1" applyBorder="1" applyAlignment="1">
      <alignment/>
    </xf>
    <xf numFmtId="0" fontId="0" fillId="0" borderId="44" xfId="0" applyBorder="1" applyAlignment="1">
      <alignment/>
    </xf>
    <xf numFmtId="3" fontId="13" fillId="0" borderId="57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0" fontId="22" fillId="12" borderId="64" xfId="0" applyFont="1" applyFill="1" applyBorder="1" applyAlignment="1">
      <alignment vertical="top"/>
    </xf>
    <xf numFmtId="0" fontId="4" fillId="33" borderId="53" xfId="0" applyFont="1" applyFill="1" applyBorder="1" applyAlignment="1">
      <alignment vertical="top"/>
    </xf>
    <xf numFmtId="0" fontId="4" fillId="33" borderId="54" xfId="0" applyFont="1" applyFill="1" applyBorder="1" applyAlignment="1">
      <alignment vertical="top"/>
    </xf>
    <xf numFmtId="0" fontId="10" fillId="33" borderId="55" xfId="0" applyNumberFormat="1" applyFont="1" applyFill="1" applyBorder="1" applyAlignment="1">
      <alignment/>
    </xf>
    <xf numFmtId="3" fontId="13" fillId="33" borderId="56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4" fillId="33" borderId="44" xfId="0" applyFont="1" applyFill="1" applyBorder="1" applyAlignment="1">
      <alignment vertical="top"/>
    </xf>
    <xf numFmtId="0" fontId="4" fillId="33" borderId="57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4" fillId="33" borderId="34" xfId="0" applyFont="1" applyFill="1" applyBorder="1" applyAlignment="1">
      <alignment vertical="top"/>
    </xf>
    <xf numFmtId="0" fontId="4" fillId="33" borderId="35" xfId="0" applyFont="1" applyFill="1" applyBorder="1" applyAlignment="1">
      <alignment vertical="top"/>
    </xf>
    <xf numFmtId="0" fontId="10" fillId="33" borderId="35" xfId="0" applyNumberFormat="1" applyFont="1" applyFill="1" applyBorder="1" applyAlignment="1">
      <alignment/>
    </xf>
    <xf numFmtId="3" fontId="13" fillId="33" borderId="35" xfId="0" applyNumberFormat="1" applyFont="1" applyFill="1" applyBorder="1" applyAlignment="1">
      <alignment/>
    </xf>
    <xf numFmtId="0" fontId="4" fillId="33" borderId="65" xfId="0" applyFont="1" applyFill="1" applyBorder="1" applyAlignment="1">
      <alignment vertical="top"/>
    </xf>
    <xf numFmtId="0" fontId="4" fillId="33" borderId="29" xfId="0" applyFont="1" applyFill="1" applyBorder="1" applyAlignment="1">
      <alignment vertical="top"/>
    </xf>
    <xf numFmtId="0" fontId="10" fillId="33" borderId="29" xfId="0" applyNumberFormat="1" applyFont="1" applyFill="1" applyBorder="1" applyAlignment="1">
      <alignment/>
    </xf>
    <xf numFmtId="3" fontId="13" fillId="33" borderId="66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0" fillId="33" borderId="48" xfId="0" applyNumberFormat="1" applyFont="1" applyFill="1" applyBorder="1" applyAlignment="1">
      <alignment/>
    </xf>
    <xf numFmtId="3" fontId="23" fillId="0" borderId="36" xfId="0" applyNumberFormat="1" applyFont="1" applyBorder="1" applyAlignment="1">
      <alignment/>
    </xf>
    <xf numFmtId="0" fontId="4" fillId="12" borderId="12" xfId="0" applyFont="1" applyFill="1" applyBorder="1" applyAlignment="1">
      <alignment vertical="top"/>
    </xf>
    <xf numFmtId="0" fontId="4" fillId="12" borderId="61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44" borderId="31" xfId="0" applyFont="1" applyFill="1" applyBorder="1" applyAlignment="1">
      <alignment vertical="top"/>
    </xf>
    <xf numFmtId="0" fontId="2" fillId="44" borderId="32" xfId="0" applyFont="1" applyFill="1" applyBorder="1" applyAlignment="1">
      <alignment vertical="top"/>
    </xf>
    <xf numFmtId="3" fontId="7" fillId="45" borderId="33" xfId="0" applyNumberFormat="1" applyFont="1" applyFill="1" applyBorder="1" applyAlignment="1">
      <alignment/>
    </xf>
    <xf numFmtId="0" fontId="5" fillId="45" borderId="26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2" fillId="46" borderId="31" xfId="0" applyFont="1" applyFill="1" applyBorder="1" applyAlignment="1">
      <alignment vertical="top"/>
    </xf>
    <xf numFmtId="0" fontId="2" fillId="46" borderId="32" xfId="0" applyFont="1" applyFill="1" applyBorder="1" applyAlignment="1">
      <alignment vertical="top"/>
    </xf>
    <xf numFmtId="3" fontId="10" fillId="33" borderId="33" xfId="0" applyNumberFormat="1" applyFont="1" applyFill="1" applyBorder="1" applyAlignment="1">
      <alignment/>
    </xf>
    <xf numFmtId="0" fontId="31" fillId="33" borderId="26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46" xfId="0" applyBorder="1" applyAlignment="1">
      <alignment/>
    </xf>
    <xf numFmtId="0" fontId="16" fillId="47" borderId="12" xfId="0" applyFont="1" applyFill="1" applyBorder="1" applyAlignment="1">
      <alignment horizontal="left"/>
    </xf>
    <xf numFmtId="0" fontId="33" fillId="0" borderId="0" xfId="0" applyFont="1" applyBorder="1" applyAlignment="1">
      <alignment vertical="top"/>
    </xf>
    <xf numFmtId="3" fontId="77" fillId="0" borderId="0" xfId="0" applyNumberFormat="1" applyFont="1" applyAlignment="1">
      <alignment/>
    </xf>
    <xf numFmtId="0" fontId="33" fillId="0" borderId="0" xfId="0" applyFont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78" fillId="0" borderId="0" xfId="0" applyFont="1" applyAlignment="1">
      <alignment/>
    </xf>
    <xf numFmtId="3" fontId="4" fillId="6" borderId="37" xfId="0" applyNumberFormat="1" applyFont="1" applyFill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6" borderId="52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6" borderId="35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4" fillId="6" borderId="58" xfId="0" applyNumberFormat="1" applyFont="1" applyFill="1" applyBorder="1" applyAlignment="1">
      <alignment horizontal="right"/>
    </xf>
    <xf numFmtId="3" fontId="4" fillId="33" borderId="58" xfId="0" applyNumberFormat="1" applyFont="1" applyFill="1" applyBorder="1" applyAlignment="1">
      <alignment horizontal="right"/>
    </xf>
    <xf numFmtId="3" fontId="4" fillId="33" borderId="35" xfId="0" applyNumberFormat="1" applyFont="1" applyFill="1" applyBorder="1" applyAlignment="1">
      <alignment horizontal="right"/>
    </xf>
    <xf numFmtId="3" fontId="4" fillId="6" borderId="29" xfId="0" applyNumberFormat="1" applyFont="1" applyFill="1" applyBorder="1" applyAlignment="1">
      <alignment horizontal="right"/>
    </xf>
    <xf numFmtId="3" fontId="4" fillId="6" borderId="13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2" fillId="37" borderId="13" xfId="0" applyNumberFormat="1" applyFont="1" applyFill="1" applyBorder="1" applyAlignment="1">
      <alignment horizontal="right"/>
    </xf>
    <xf numFmtId="3" fontId="4" fillId="3" borderId="37" xfId="0" applyNumberFormat="1" applyFont="1" applyFill="1" applyBorder="1" applyAlignment="1">
      <alignment horizontal="right"/>
    </xf>
    <xf numFmtId="3" fontId="4" fillId="4" borderId="40" xfId="0" applyNumberFormat="1" applyFont="1" applyFill="1" applyBorder="1" applyAlignment="1">
      <alignment horizontal="right"/>
    </xf>
    <xf numFmtId="3" fontId="4" fillId="3" borderId="52" xfId="0" applyNumberFormat="1" applyFont="1" applyFill="1" applyBorder="1" applyAlignment="1">
      <alignment horizontal="right"/>
    </xf>
    <xf numFmtId="3" fontId="4" fillId="4" borderId="48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4" fillId="3" borderId="35" xfId="0" applyNumberFormat="1" applyFont="1" applyFill="1" applyBorder="1" applyAlignment="1">
      <alignment horizontal="right"/>
    </xf>
    <xf numFmtId="3" fontId="2" fillId="6" borderId="13" xfId="0" applyNumberFormat="1" applyFont="1" applyFill="1" applyBorder="1" applyAlignment="1">
      <alignment horizontal="right"/>
    </xf>
    <xf numFmtId="3" fontId="2" fillId="41" borderId="13" xfId="0" applyNumberFormat="1" applyFont="1" applyFill="1" applyBorder="1" applyAlignment="1">
      <alignment horizontal="right"/>
    </xf>
    <xf numFmtId="3" fontId="4" fillId="3" borderId="58" xfId="0" applyNumberFormat="1" applyFont="1" applyFill="1" applyBorder="1" applyAlignment="1">
      <alignment horizontal="right"/>
    </xf>
    <xf numFmtId="3" fontId="4" fillId="4" borderId="55" xfId="0" applyNumberFormat="1" applyFont="1" applyFill="1" applyBorder="1" applyAlignment="1">
      <alignment horizontal="right"/>
    </xf>
    <xf numFmtId="3" fontId="2" fillId="40" borderId="13" xfId="0" applyNumberFormat="1" applyFont="1" applyFill="1" applyBorder="1" applyAlignment="1">
      <alignment horizontal="right"/>
    </xf>
    <xf numFmtId="3" fontId="2" fillId="38" borderId="13" xfId="0" applyNumberFormat="1" applyFont="1" applyFill="1" applyBorder="1" applyAlignment="1">
      <alignment horizontal="right"/>
    </xf>
    <xf numFmtId="3" fontId="2" fillId="40" borderId="33" xfId="0" applyNumberFormat="1" applyFont="1" applyFill="1" applyBorder="1" applyAlignment="1">
      <alignment horizontal="right"/>
    </xf>
    <xf numFmtId="3" fontId="4" fillId="37" borderId="13" xfId="0" applyNumberFormat="1" applyFont="1" applyFill="1" applyBorder="1" applyAlignment="1">
      <alignment horizontal="right"/>
    </xf>
    <xf numFmtId="3" fontId="4" fillId="38" borderId="13" xfId="0" applyNumberFormat="1" applyFont="1" applyFill="1" applyBorder="1" applyAlignment="1">
      <alignment horizontal="right"/>
    </xf>
    <xf numFmtId="3" fontId="4" fillId="11" borderId="43" xfId="0" applyNumberFormat="1" applyFont="1" applyFill="1" applyBorder="1" applyAlignment="1">
      <alignment horizontal="right"/>
    </xf>
    <xf numFmtId="3" fontId="4" fillId="7" borderId="40" xfId="0" applyNumberFormat="1" applyFont="1" applyFill="1" applyBorder="1" applyAlignment="1">
      <alignment horizontal="right"/>
    </xf>
    <xf numFmtId="3" fontId="4" fillId="7" borderId="21" xfId="0" applyNumberFormat="1" applyFont="1" applyFill="1" applyBorder="1" applyAlignment="1">
      <alignment horizontal="right"/>
    </xf>
    <xf numFmtId="0" fontId="76" fillId="7" borderId="40" xfId="0" applyFont="1" applyFill="1" applyBorder="1" applyAlignment="1">
      <alignment horizontal="right"/>
    </xf>
    <xf numFmtId="0" fontId="76" fillId="7" borderId="43" xfId="0" applyFont="1" applyFill="1" applyBorder="1" applyAlignment="1">
      <alignment horizontal="right"/>
    </xf>
    <xf numFmtId="3" fontId="4" fillId="33" borderId="55" xfId="0" applyNumberFormat="1" applyFont="1" applyFill="1" applyBorder="1" applyAlignment="1">
      <alignment horizontal="right"/>
    </xf>
    <xf numFmtId="3" fontId="4" fillId="33" borderId="43" xfId="0" applyNumberFormat="1" applyFont="1" applyFill="1" applyBorder="1" applyAlignment="1">
      <alignment horizontal="right"/>
    </xf>
    <xf numFmtId="3" fontId="4" fillId="3" borderId="29" xfId="0" applyNumberFormat="1" applyFont="1" applyFill="1" applyBorder="1" applyAlignment="1">
      <alignment horizontal="right"/>
    </xf>
    <xf numFmtId="3" fontId="4" fillId="48" borderId="40" xfId="0" applyNumberFormat="1" applyFont="1" applyFill="1" applyBorder="1" applyAlignment="1">
      <alignment horizontal="right"/>
    </xf>
    <xf numFmtId="3" fontId="4" fillId="36" borderId="40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4" fillId="33" borderId="33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4" fillId="0" borderId="58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3" fontId="4" fillId="0" borderId="52" xfId="0" applyNumberFormat="1" applyFont="1" applyFill="1" applyBorder="1" applyAlignment="1">
      <alignment horizontal="right"/>
    </xf>
    <xf numFmtId="1" fontId="4" fillId="6" borderId="35" xfId="0" applyNumberFormat="1" applyFont="1" applyFill="1" applyBorder="1" applyAlignment="1">
      <alignment horizontal="right"/>
    </xf>
    <xf numFmtId="1" fontId="4" fillId="3" borderId="35" xfId="0" applyNumberFormat="1" applyFont="1" applyFill="1" applyBorder="1" applyAlignment="1">
      <alignment horizontal="right"/>
    </xf>
    <xf numFmtId="3" fontId="2" fillId="37" borderId="12" xfId="0" applyNumberFormat="1" applyFont="1" applyFill="1" applyBorder="1" applyAlignment="1">
      <alignment horizontal="right"/>
    </xf>
    <xf numFmtId="0" fontId="4" fillId="6" borderId="37" xfId="0" applyFont="1" applyFill="1" applyBorder="1" applyAlignment="1">
      <alignment horizontal="right"/>
    </xf>
    <xf numFmtId="0" fontId="4" fillId="3" borderId="37" xfId="0" applyFont="1" applyFill="1" applyBorder="1" applyAlignment="1">
      <alignment horizontal="right"/>
    </xf>
    <xf numFmtId="0" fontId="4" fillId="6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3" fontId="79" fillId="6" borderId="13" xfId="0" applyNumberFormat="1" applyFont="1" applyFill="1" applyBorder="1" applyAlignment="1">
      <alignment horizontal="right"/>
    </xf>
    <xf numFmtId="3" fontId="4" fillId="6" borderId="64" xfId="0" applyNumberFormat="1" applyFont="1" applyFill="1" applyBorder="1" applyAlignment="1">
      <alignment horizontal="right"/>
    </xf>
    <xf numFmtId="0" fontId="76" fillId="6" borderId="37" xfId="0" applyFont="1" applyFill="1" applyBorder="1" applyAlignment="1">
      <alignment horizontal="right"/>
    </xf>
    <xf numFmtId="0" fontId="76" fillId="0" borderId="37" xfId="0" applyFont="1" applyBorder="1" applyAlignment="1">
      <alignment horizontal="right"/>
    </xf>
    <xf numFmtId="0" fontId="76" fillId="3" borderId="37" xfId="0" applyFont="1" applyFill="1" applyBorder="1" applyAlignment="1">
      <alignment horizontal="right"/>
    </xf>
    <xf numFmtId="0" fontId="76" fillId="6" borderId="35" xfId="0" applyFont="1" applyFill="1" applyBorder="1" applyAlignment="1">
      <alignment horizontal="right"/>
    </xf>
    <xf numFmtId="0" fontId="76" fillId="0" borderId="35" xfId="0" applyFont="1" applyBorder="1" applyAlignment="1">
      <alignment horizontal="right"/>
    </xf>
    <xf numFmtId="0" fontId="76" fillId="3" borderId="35" xfId="0" applyFont="1" applyFill="1" applyBorder="1" applyAlignment="1">
      <alignment horizontal="right"/>
    </xf>
    <xf numFmtId="3" fontId="2" fillId="36" borderId="33" xfId="0" applyNumberFormat="1" applyFont="1" applyFill="1" applyBorder="1" applyAlignment="1">
      <alignment vertical="top"/>
    </xf>
    <xf numFmtId="3" fontId="2" fillId="41" borderId="33" xfId="0" applyNumberFormat="1" applyFont="1" applyFill="1" applyBorder="1" applyAlignment="1">
      <alignment horizontal="right"/>
    </xf>
    <xf numFmtId="0" fontId="4" fillId="0" borderId="65" xfId="0" applyFont="1" applyBorder="1" applyAlignment="1">
      <alignment vertical="top"/>
    </xf>
    <xf numFmtId="0" fontId="4" fillId="0" borderId="67" xfId="0" applyFont="1" applyBorder="1" applyAlignment="1">
      <alignment vertical="top"/>
    </xf>
    <xf numFmtId="0" fontId="10" fillId="0" borderId="30" xfId="0" applyNumberFormat="1" applyFont="1" applyBorder="1" applyAlignment="1">
      <alignment/>
    </xf>
    <xf numFmtId="3" fontId="13" fillId="0" borderId="68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4" fillId="4" borderId="30" xfId="0" applyNumberFormat="1" applyFont="1" applyFill="1" applyBorder="1" applyAlignment="1">
      <alignment horizontal="right"/>
    </xf>
    <xf numFmtId="3" fontId="2" fillId="37" borderId="33" xfId="0" applyNumberFormat="1" applyFont="1" applyFill="1" applyBorder="1" applyAlignment="1">
      <alignment horizontal="right"/>
    </xf>
    <xf numFmtId="3" fontId="4" fillId="38" borderId="33" xfId="0" applyNumberFormat="1" applyFont="1" applyFill="1" applyBorder="1" applyAlignment="1">
      <alignment horizontal="right"/>
    </xf>
    <xf numFmtId="3" fontId="2" fillId="37" borderId="64" xfId="0" applyNumberFormat="1" applyFont="1" applyFill="1" applyBorder="1" applyAlignment="1">
      <alignment horizontal="right"/>
    </xf>
    <xf numFmtId="3" fontId="79" fillId="6" borderId="33" xfId="0" applyNumberFormat="1" applyFont="1" applyFill="1" applyBorder="1" applyAlignment="1">
      <alignment horizontal="right"/>
    </xf>
    <xf numFmtId="0" fontId="13" fillId="12" borderId="12" xfId="0" applyFont="1" applyFill="1" applyBorder="1" applyAlignment="1">
      <alignment vertical="top"/>
    </xf>
    <xf numFmtId="0" fontId="13" fillId="12" borderId="61" xfId="0" applyFont="1" applyFill="1" applyBorder="1" applyAlignment="1">
      <alignment vertical="top"/>
    </xf>
    <xf numFmtId="3" fontId="4" fillId="6" borderId="33" xfId="0" applyNumberFormat="1" applyFont="1" applyFill="1" applyBorder="1" applyAlignment="1">
      <alignment horizontal="right"/>
    </xf>
    <xf numFmtId="3" fontId="2" fillId="6" borderId="33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6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31" fillId="0" borderId="64" xfId="0" applyFont="1" applyBorder="1" applyAlignment="1">
      <alignment wrapText="1"/>
    </xf>
    <xf numFmtId="0" fontId="31" fillId="0" borderId="64" xfId="0" applyFont="1" applyBorder="1" applyAlignment="1">
      <alignment horizontal="center" wrapText="1"/>
    </xf>
    <xf numFmtId="0" fontId="31" fillId="0" borderId="70" xfId="0" applyFont="1" applyBorder="1" applyAlignment="1">
      <alignment/>
    </xf>
    <xf numFmtId="0" fontId="5" fillId="0" borderId="14" xfId="0" applyFont="1" applyBorder="1" applyAlignment="1">
      <alignment/>
    </xf>
    <xf numFmtId="0" fontId="31" fillId="0" borderId="14" xfId="0" applyFont="1" applyBorder="1" applyAlignment="1">
      <alignment/>
    </xf>
    <xf numFmtId="3" fontId="31" fillId="0" borderId="14" xfId="0" applyNumberFormat="1" applyFont="1" applyBorder="1" applyAlignment="1">
      <alignment/>
    </xf>
    <xf numFmtId="3" fontId="31" fillId="0" borderId="71" xfId="0" applyNumberFormat="1" applyFont="1" applyBorder="1" applyAlignment="1">
      <alignment/>
    </xf>
    <xf numFmtId="0" fontId="31" fillId="0" borderId="72" xfId="0" applyFont="1" applyBorder="1" applyAlignment="1">
      <alignment/>
    </xf>
    <xf numFmtId="0" fontId="31" fillId="0" borderId="71" xfId="0" applyFont="1" applyBorder="1" applyAlignment="1">
      <alignment/>
    </xf>
    <xf numFmtId="0" fontId="31" fillId="0" borderId="73" xfId="0" applyFont="1" applyBorder="1" applyAlignment="1">
      <alignment/>
    </xf>
    <xf numFmtId="0" fontId="5" fillId="0" borderId="72" xfId="0" applyFont="1" applyBorder="1" applyAlignment="1">
      <alignment/>
    </xf>
    <xf numFmtId="3" fontId="31" fillId="0" borderId="72" xfId="0" applyNumberFormat="1" applyFont="1" applyBorder="1" applyAlignment="1">
      <alignment/>
    </xf>
    <xf numFmtId="3" fontId="31" fillId="0" borderId="74" xfId="0" applyNumberFormat="1" applyFont="1" applyBorder="1" applyAlignment="1">
      <alignment/>
    </xf>
    <xf numFmtId="0" fontId="31" fillId="0" borderId="74" xfId="0" applyFont="1" applyBorder="1" applyAlignment="1">
      <alignment/>
    </xf>
    <xf numFmtId="0" fontId="34" fillId="0" borderId="72" xfId="0" applyFont="1" applyBorder="1" applyAlignment="1">
      <alignment/>
    </xf>
    <xf numFmtId="0" fontId="34" fillId="0" borderId="41" xfId="0" applyFont="1" applyBorder="1" applyAlignment="1">
      <alignment/>
    </xf>
    <xf numFmtId="0" fontId="31" fillId="0" borderId="41" xfId="0" applyFont="1" applyBorder="1" applyAlignment="1">
      <alignment/>
    </xf>
    <xf numFmtId="3" fontId="31" fillId="0" borderId="41" xfId="0" applyNumberFormat="1" applyFont="1" applyBorder="1" applyAlignment="1">
      <alignment/>
    </xf>
    <xf numFmtId="0" fontId="31" fillId="0" borderId="75" xfId="0" applyFont="1" applyBorder="1" applyAlignment="1">
      <alignment/>
    </xf>
    <xf numFmtId="0" fontId="31" fillId="0" borderId="76" xfId="0" applyFont="1" applyBorder="1" applyAlignment="1">
      <alignment/>
    </xf>
    <xf numFmtId="3" fontId="13" fillId="0" borderId="35" xfId="0" applyNumberFormat="1" applyFont="1" applyBorder="1" applyAlignment="1">
      <alignment/>
    </xf>
    <xf numFmtId="0" fontId="4" fillId="6" borderId="35" xfId="0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3" fontId="4" fillId="7" borderId="35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vertical="top"/>
    </xf>
    <xf numFmtId="1" fontId="4" fillId="6" borderId="58" xfId="0" applyNumberFormat="1" applyFont="1" applyFill="1" applyBorder="1" applyAlignment="1">
      <alignment horizontal="right"/>
    </xf>
    <xf numFmtId="1" fontId="4" fillId="3" borderId="58" xfId="0" applyNumberFormat="1" applyFont="1" applyFill="1" applyBorder="1" applyAlignment="1">
      <alignment horizontal="right"/>
    </xf>
    <xf numFmtId="3" fontId="4" fillId="11" borderId="55" xfId="0" applyNumberFormat="1" applyFont="1" applyFill="1" applyBorder="1" applyAlignment="1">
      <alignment horizontal="right"/>
    </xf>
    <xf numFmtId="0" fontId="4" fillId="0" borderId="22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10" fillId="0" borderId="77" xfId="0" applyNumberFormat="1" applyFont="1" applyBorder="1" applyAlignment="1">
      <alignment/>
    </xf>
    <xf numFmtId="3" fontId="13" fillId="0" borderId="66" xfId="0" applyNumberFormat="1" applyFont="1" applyBorder="1" applyAlignment="1">
      <alignment/>
    </xf>
    <xf numFmtId="1" fontId="4" fillId="6" borderId="66" xfId="0" applyNumberFormat="1" applyFont="1" applyFill="1" applyBorder="1" applyAlignment="1">
      <alignment horizontal="right"/>
    </xf>
    <xf numFmtId="3" fontId="4" fillId="0" borderId="66" xfId="0" applyNumberFormat="1" applyFont="1" applyBorder="1" applyAlignment="1">
      <alignment horizontal="right"/>
    </xf>
    <xf numFmtId="1" fontId="4" fillId="3" borderId="66" xfId="0" applyNumberFormat="1" applyFont="1" applyFill="1" applyBorder="1" applyAlignment="1">
      <alignment horizontal="right"/>
    </xf>
    <xf numFmtId="3" fontId="4" fillId="11" borderId="78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34" fillId="0" borderId="72" xfId="0" applyFont="1" applyBorder="1" applyAlignment="1">
      <alignment vertical="center"/>
    </xf>
    <xf numFmtId="0" fontId="31" fillId="0" borderId="74" xfId="0" applyFont="1" applyBorder="1" applyAlignment="1">
      <alignment vertical="center"/>
    </xf>
    <xf numFmtId="3" fontId="31" fillId="0" borderId="74" xfId="0" applyNumberFormat="1" applyFont="1" applyBorder="1" applyAlignment="1">
      <alignment vertical="center"/>
    </xf>
    <xf numFmtId="41" fontId="31" fillId="0" borderId="72" xfId="42" applyNumberFormat="1" applyFont="1" applyBorder="1" applyAlignment="1">
      <alignment vertical="center"/>
    </xf>
    <xf numFmtId="1" fontId="31" fillId="0" borderId="76" xfId="0" applyNumberFormat="1" applyFont="1" applyBorder="1" applyAlignment="1">
      <alignment/>
    </xf>
    <xf numFmtId="1" fontId="80" fillId="0" borderId="7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31" fillId="0" borderId="76" xfId="0" applyNumberFormat="1" applyFont="1" applyBorder="1" applyAlignment="1">
      <alignment/>
    </xf>
    <xf numFmtId="0" fontId="31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3" fontId="6" fillId="34" borderId="34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0" xfId="0" applyNumberFormat="1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49" xfId="0" applyFont="1" applyBorder="1" applyAlignment="1">
      <alignment/>
    </xf>
    <xf numFmtId="0" fontId="31" fillId="0" borderId="49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4" fillId="6" borderId="20" xfId="0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6" borderId="21" xfId="0" applyNumberFormat="1" applyFont="1" applyFill="1" applyBorder="1" applyAlignment="1">
      <alignment horizontal="right"/>
    </xf>
    <xf numFmtId="3" fontId="2" fillId="6" borderId="26" xfId="0" applyNumberFormat="1" applyFont="1" applyFill="1" applyBorder="1" applyAlignment="1">
      <alignment horizontal="right"/>
    </xf>
    <xf numFmtId="0" fontId="10" fillId="33" borderId="52" xfId="0" applyNumberFormat="1" applyFont="1" applyFill="1" applyBorder="1" applyAlignment="1">
      <alignment/>
    </xf>
    <xf numFmtId="3" fontId="13" fillId="0" borderId="52" xfId="0" applyNumberFormat="1" applyFont="1" applyBorder="1" applyAlignment="1">
      <alignment/>
    </xf>
    <xf numFmtId="0" fontId="5" fillId="45" borderId="27" xfId="0" applyFont="1" applyFill="1" applyBorder="1" applyAlignment="1">
      <alignment horizontal="left"/>
    </xf>
    <xf numFmtId="0" fontId="31" fillId="0" borderId="38" xfId="0" applyFont="1" applyBorder="1" applyAlignment="1">
      <alignment horizontal="center" vertical="center" wrapText="1"/>
    </xf>
    <xf numFmtId="0" fontId="31" fillId="0" borderId="38" xfId="0" applyFont="1" applyBorder="1" applyAlignment="1">
      <alignment vertical="center" wrapText="1"/>
    </xf>
    <xf numFmtId="0" fontId="31" fillId="0" borderId="81" xfId="0" applyFont="1" applyBorder="1" applyAlignment="1">
      <alignment vertical="center" wrapText="1"/>
    </xf>
    <xf numFmtId="0" fontId="31" fillId="0" borderId="82" xfId="0" applyFont="1" applyBorder="1" applyAlignment="1">
      <alignment/>
    </xf>
    <xf numFmtId="0" fontId="31" fillId="0" borderId="38" xfId="0" applyFont="1" applyBorder="1" applyAlignment="1">
      <alignment/>
    </xf>
    <xf numFmtId="41" fontId="31" fillId="0" borderId="72" xfId="42" applyNumberFormat="1" applyFont="1" applyBorder="1" applyAlignment="1">
      <alignment/>
    </xf>
    <xf numFmtId="165" fontId="0" fillId="0" borderId="52" xfId="42" applyNumberFormat="1" applyFont="1" applyBorder="1" applyAlignment="1">
      <alignment horizontal="right"/>
    </xf>
    <xf numFmtId="165" fontId="0" fillId="0" borderId="37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34" borderId="32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top"/>
    </xf>
    <xf numFmtId="0" fontId="2" fillId="35" borderId="27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36" borderId="16" xfId="0" applyFont="1" applyFill="1" applyBorder="1" applyAlignment="1">
      <alignment horizontal="center" wrapText="1"/>
    </xf>
    <xf numFmtId="0" fontId="2" fillId="36" borderId="56" xfId="0" applyFont="1" applyFill="1" applyBorder="1" applyAlignment="1">
      <alignment horizontal="center" wrapText="1"/>
    </xf>
    <xf numFmtId="0" fontId="16" fillId="34" borderId="31" xfId="0" applyFont="1" applyFill="1" applyBorder="1" applyAlignment="1">
      <alignment horizontal="center"/>
    </xf>
    <xf numFmtId="0" fontId="16" fillId="34" borderId="61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2"/>
  <sheetViews>
    <sheetView tabSelected="1" zoomScalePageLayoutView="0" workbookViewId="0" topLeftCell="A1">
      <selection activeCell="O61" sqref="O61"/>
    </sheetView>
  </sheetViews>
  <sheetFormatPr defaultColWidth="9.140625" defaultRowHeight="15"/>
  <cols>
    <col min="1" max="1" width="5.57421875" style="0" customWidth="1"/>
    <col min="2" max="2" width="4.28125" style="0" customWidth="1"/>
    <col min="3" max="3" width="11.421875" style="0" customWidth="1"/>
    <col min="4" max="4" width="31.7109375" style="0" customWidth="1"/>
    <col min="5" max="5" width="9.8515625" style="2" customWidth="1"/>
    <col min="6" max="6" width="10.7109375" style="0" customWidth="1"/>
    <col min="7" max="7" width="10.00390625" style="3" customWidth="1"/>
    <col min="8" max="8" width="11.00390625" style="0" customWidth="1"/>
    <col min="9" max="9" width="6.28125" style="0" customWidth="1"/>
    <col min="10" max="10" width="5.57421875" style="0" customWidth="1"/>
    <col min="11" max="12" width="5.140625" style="0" customWidth="1"/>
    <col min="13" max="13" width="3.57421875" style="0" customWidth="1"/>
    <col min="14" max="14" width="4.7109375" style="0" customWidth="1"/>
    <col min="15" max="15" width="32.7109375" style="0" customWidth="1"/>
    <col min="16" max="16" width="10.57421875" style="0" customWidth="1"/>
    <col min="17" max="17" width="10.421875" style="0" customWidth="1"/>
    <col min="18" max="18" width="12.28125" style="0" customWidth="1"/>
    <col min="19" max="19" width="11.7109375" style="0" customWidth="1"/>
    <col min="20" max="20" width="5.7109375" style="0" customWidth="1"/>
    <col min="21" max="21" width="5.57421875" style="0" customWidth="1"/>
    <col min="22" max="22" width="7.57421875" style="0" hidden="1" customWidth="1"/>
    <col min="23" max="23" width="6.8515625" style="0" hidden="1" customWidth="1"/>
    <col min="24" max="24" width="7.140625" style="0" hidden="1" customWidth="1"/>
    <col min="25" max="25" width="28.140625" style="0" hidden="1" customWidth="1"/>
    <col min="26" max="26" width="10.8515625" style="0" hidden="1" customWidth="1"/>
    <col min="27" max="27" width="11.28125" style="0" hidden="1" customWidth="1"/>
    <col min="28" max="28" width="12.140625" style="0" hidden="1" customWidth="1"/>
    <col min="29" max="29" width="13.8515625" style="0" hidden="1" customWidth="1"/>
    <col min="31" max="31" width="17.8515625" style="0" customWidth="1"/>
    <col min="32" max="32" width="14.7109375" style="0" customWidth="1"/>
    <col min="33" max="33" width="17.7109375" style="0" customWidth="1"/>
    <col min="35" max="35" width="12.8515625" style="0" customWidth="1"/>
  </cols>
  <sheetData>
    <row r="1" spans="1:29" ht="15.75">
      <c r="A1" s="589" t="s">
        <v>0</v>
      </c>
      <c r="B1" s="589"/>
      <c r="C1" s="589"/>
      <c r="D1" s="589"/>
      <c r="E1"/>
      <c r="F1" s="8"/>
      <c r="G1"/>
      <c r="H1" s="9"/>
      <c r="I1" s="8"/>
      <c r="J1" s="8"/>
      <c r="K1" s="4"/>
      <c r="L1" s="4"/>
      <c r="M1" s="4"/>
      <c r="N1" s="4"/>
      <c r="O1" s="4"/>
      <c r="P1" s="5"/>
      <c r="Q1" s="10"/>
      <c r="R1" s="11"/>
      <c r="S1" s="6"/>
      <c r="T1" s="6"/>
      <c r="U1" s="7"/>
      <c r="V1" s="12"/>
      <c r="W1" s="12"/>
      <c r="X1" s="12"/>
      <c r="Y1" s="12"/>
      <c r="Z1" s="12"/>
      <c r="AA1" s="12"/>
      <c r="AB1" s="12"/>
      <c r="AC1" s="12"/>
    </row>
    <row r="2" spans="1:29" ht="15.75">
      <c r="A2" s="13" t="s">
        <v>174</v>
      </c>
      <c r="B2" s="13"/>
      <c r="C2" s="13"/>
      <c r="D2" s="13"/>
      <c r="E2"/>
      <c r="F2" s="8"/>
      <c r="G2"/>
      <c r="H2" s="8"/>
      <c r="I2" s="8"/>
      <c r="J2" s="14"/>
      <c r="K2" s="589" t="s">
        <v>0</v>
      </c>
      <c r="L2" s="589"/>
      <c r="M2" s="589"/>
      <c r="N2" s="589"/>
      <c r="O2" s="4"/>
      <c r="P2" s="590"/>
      <c r="Q2" s="590"/>
      <c r="R2" s="590"/>
      <c r="S2" s="590"/>
      <c r="T2" s="6"/>
      <c r="V2" s="15" t="s">
        <v>1</v>
      </c>
      <c r="W2" s="15"/>
      <c r="X2" s="15"/>
      <c r="Y2" s="15"/>
      <c r="Z2" s="15"/>
      <c r="AA2" s="15"/>
      <c r="AB2" s="15" t="s">
        <v>2</v>
      </c>
      <c r="AC2" s="15"/>
    </row>
    <row r="3" spans="1:29" ht="15.75">
      <c r="A3" s="16"/>
      <c r="B3" s="16"/>
      <c r="C3" s="16"/>
      <c r="D3" s="17" t="s">
        <v>202</v>
      </c>
      <c r="E3"/>
      <c r="F3" s="16"/>
      <c r="G3"/>
      <c r="H3" s="16"/>
      <c r="I3" s="8"/>
      <c r="J3" s="14"/>
      <c r="K3" s="13" t="s">
        <v>174</v>
      </c>
      <c r="L3" s="13"/>
      <c r="M3" s="13"/>
      <c r="N3" s="13"/>
      <c r="O3" s="8"/>
      <c r="P3" s="8"/>
      <c r="Q3" s="8"/>
      <c r="R3" s="8"/>
      <c r="S3" s="8"/>
      <c r="T3" s="6"/>
      <c r="V3" s="15"/>
      <c r="W3" s="15"/>
      <c r="X3" s="15" t="s">
        <v>3</v>
      </c>
      <c r="Y3" s="15"/>
      <c r="Z3" s="15"/>
      <c r="AA3" s="15"/>
      <c r="AB3" s="15"/>
      <c r="AC3" s="15"/>
    </row>
    <row r="4" spans="1:29" ht="15">
      <c r="A4" s="16"/>
      <c r="B4" s="16"/>
      <c r="C4" s="16"/>
      <c r="D4" s="17"/>
      <c r="E4"/>
      <c r="F4" s="16"/>
      <c r="G4"/>
      <c r="H4" s="16"/>
      <c r="I4" s="8"/>
      <c r="J4" s="6"/>
      <c r="K4" s="16"/>
      <c r="L4" s="16"/>
      <c r="M4" s="16"/>
      <c r="N4" s="17" t="s">
        <v>204</v>
      </c>
      <c r="O4" s="17"/>
      <c r="P4" s="16"/>
      <c r="Q4" s="16"/>
      <c r="R4" s="16"/>
      <c r="S4" s="8"/>
      <c r="T4" s="6"/>
      <c r="V4" s="15"/>
      <c r="W4" s="15"/>
      <c r="X4" s="15"/>
      <c r="Y4" s="15"/>
      <c r="Z4" s="15" t="s">
        <v>4</v>
      </c>
      <c r="AA4" s="15"/>
      <c r="AB4" s="15"/>
      <c r="AC4" s="15"/>
    </row>
    <row r="5" spans="1:29" ht="15.75" thickBot="1">
      <c r="A5" s="13" t="s">
        <v>5</v>
      </c>
      <c r="B5" s="13" t="s">
        <v>175</v>
      </c>
      <c r="C5" s="18"/>
      <c r="D5" s="13" t="s">
        <v>176</v>
      </c>
      <c r="E5"/>
      <c r="F5" s="18"/>
      <c r="G5"/>
      <c r="H5" s="19" t="s">
        <v>6</v>
      </c>
      <c r="I5" s="8"/>
      <c r="J5" s="4"/>
      <c r="K5" s="13" t="s">
        <v>5</v>
      </c>
      <c r="L5" s="13" t="s">
        <v>175</v>
      </c>
      <c r="M5" s="18"/>
      <c r="N5" s="13" t="s">
        <v>176</v>
      </c>
      <c r="O5" s="18"/>
      <c r="P5" s="18"/>
      <c r="Q5" s="13"/>
      <c r="R5" s="19" t="s">
        <v>6</v>
      </c>
      <c r="S5" s="8"/>
      <c r="T5" s="6"/>
      <c r="V5" s="15" t="s">
        <v>7</v>
      </c>
      <c r="W5" s="15"/>
      <c r="X5" s="15"/>
      <c r="Y5" s="15" t="s">
        <v>8</v>
      </c>
      <c r="Z5" s="15"/>
      <c r="AA5" s="15"/>
      <c r="AB5" s="15"/>
      <c r="AC5" s="20" t="s">
        <v>9</v>
      </c>
    </row>
    <row r="6" spans="1:29" ht="25.5" thickBot="1">
      <c r="A6" s="21" t="s">
        <v>10</v>
      </c>
      <c r="B6" s="22" t="s">
        <v>11</v>
      </c>
      <c r="C6" s="23" t="s">
        <v>12</v>
      </c>
      <c r="D6" s="24" t="s">
        <v>13</v>
      </c>
      <c r="E6" s="591" t="s">
        <v>203</v>
      </c>
      <c r="F6" s="592"/>
      <c r="G6" s="591" t="s">
        <v>14</v>
      </c>
      <c r="H6" s="593"/>
      <c r="I6" s="8"/>
      <c r="J6" s="594"/>
      <c r="K6" s="502" t="s">
        <v>15</v>
      </c>
      <c r="L6" s="503" t="s">
        <v>16</v>
      </c>
      <c r="M6" s="504" t="s">
        <v>17</v>
      </c>
      <c r="N6" s="505" t="s">
        <v>18</v>
      </c>
      <c r="O6" s="25" t="s">
        <v>13</v>
      </c>
      <c r="P6" s="595" t="s">
        <v>205</v>
      </c>
      <c r="Q6" s="596"/>
      <c r="R6" s="595" t="s">
        <v>14</v>
      </c>
      <c r="S6" s="596"/>
      <c r="T6" s="6"/>
      <c r="V6" s="26" t="s">
        <v>16</v>
      </c>
      <c r="W6" s="27" t="s">
        <v>11</v>
      </c>
      <c r="X6" s="27" t="s">
        <v>12</v>
      </c>
      <c r="Y6" s="27" t="s">
        <v>13</v>
      </c>
      <c r="Z6" s="598" t="s">
        <v>19</v>
      </c>
      <c r="AA6" s="599"/>
      <c r="AB6" s="28" t="s">
        <v>20</v>
      </c>
      <c r="AC6" s="29"/>
    </row>
    <row r="7" spans="1:29" ht="15.75" thickBot="1">
      <c r="A7" s="30"/>
      <c r="B7" s="31"/>
      <c r="C7" s="32"/>
      <c r="D7" s="32"/>
      <c r="E7" s="33" t="s">
        <v>21</v>
      </c>
      <c r="F7" s="34" t="s">
        <v>22</v>
      </c>
      <c r="G7" s="35" t="s">
        <v>21</v>
      </c>
      <c r="H7" s="36" t="s">
        <v>22</v>
      </c>
      <c r="I7" s="8"/>
      <c r="J7" s="594"/>
      <c r="K7" s="37"/>
      <c r="L7" s="38"/>
      <c r="M7" s="39"/>
      <c r="N7" s="40"/>
      <c r="O7" s="39"/>
      <c r="P7" s="41" t="s">
        <v>21</v>
      </c>
      <c r="Q7" s="42" t="s">
        <v>22</v>
      </c>
      <c r="R7" s="41" t="s">
        <v>21</v>
      </c>
      <c r="S7" s="43" t="s">
        <v>22</v>
      </c>
      <c r="T7" s="6"/>
      <c r="V7" s="44"/>
      <c r="W7" s="45"/>
      <c r="X7" s="45"/>
      <c r="Y7" s="45"/>
      <c r="Z7" s="46" t="s">
        <v>21</v>
      </c>
      <c r="AA7" s="46" t="s">
        <v>22</v>
      </c>
      <c r="AB7" s="46" t="s">
        <v>21</v>
      </c>
      <c r="AC7" s="47" t="s">
        <v>22</v>
      </c>
    </row>
    <row r="8" spans="1:29" ht="15.75" thickBot="1">
      <c r="A8" s="48">
        <v>3310</v>
      </c>
      <c r="B8" s="49">
        <v>1</v>
      </c>
      <c r="C8" s="50">
        <v>230</v>
      </c>
      <c r="D8" s="51" t="s">
        <v>24</v>
      </c>
      <c r="E8" s="52">
        <f>E9+E10</f>
        <v>0</v>
      </c>
      <c r="F8" s="53">
        <f>F9+F10</f>
        <v>0</v>
      </c>
      <c r="G8" s="54">
        <f>G9+G10</f>
        <v>0</v>
      </c>
      <c r="H8" s="486">
        <f>H9+H10</f>
        <v>0</v>
      </c>
      <c r="I8" s="9"/>
      <c r="J8" s="55"/>
      <c r="K8" s="56">
        <v>29</v>
      </c>
      <c r="L8" s="57" t="s">
        <v>25</v>
      </c>
      <c r="M8" s="58"/>
      <c r="N8" s="59">
        <v>230</v>
      </c>
      <c r="O8" s="60" t="s">
        <v>24</v>
      </c>
      <c r="P8" s="61">
        <f>E8</f>
        <v>0</v>
      </c>
      <c r="Q8" s="61">
        <f>F8</f>
        <v>0</v>
      </c>
      <c r="R8" s="61">
        <f>G8</f>
        <v>0</v>
      </c>
      <c r="S8" s="62">
        <f>H8</f>
        <v>0</v>
      </c>
      <c r="T8" s="6"/>
      <c r="V8" s="63" t="s">
        <v>23</v>
      </c>
      <c r="W8" s="64">
        <v>6</v>
      </c>
      <c r="X8" s="64">
        <v>602</v>
      </c>
      <c r="Y8" s="65" t="s">
        <v>26</v>
      </c>
      <c r="Z8" s="66">
        <f>Z9+Z10+Z17+Z25+Z33+Z38</f>
        <v>0</v>
      </c>
      <c r="AA8" s="66">
        <f>AA9+AA10+AA17+AA25+AA33+AA38</f>
        <v>0</v>
      </c>
      <c r="AB8" s="66">
        <f>AB9+AB10+AB17+AB25+AB33+AB38</f>
        <v>0</v>
      </c>
      <c r="AC8" s="67">
        <f>AC9+AC10+AC17+AC25+AC33+AC38</f>
        <v>0</v>
      </c>
    </row>
    <row r="9" spans="1:29" ht="15.75" thickBot="1">
      <c r="A9" s="68"/>
      <c r="B9" s="18"/>
      <c r="C9" s="69">
        <v>2302100.1</v>
      </c>
      <c r="D9" s="70" t="s">
        <v>27</v>
      </c>
      <c r="E9" s="425"/>
      <c r="F9" s="426">
        <v>0</v>
      </c>
      <c r="G9" s="439"/>
      <c r="H9" s="440"/>
      <c r="I9" s="9"/>
      <c r="J9" s="71"/>
      <c r="K9" s="72"/>
      <c r="L9" s="73"/>
      <c r="M9" s="74"/>
      <c r="N9" s="75"/>
      <c r="O9" s="76"/>
      <c r="P9" s="77"/>
      <c r="Q9" s="78"/>
      <c r="R9" s="79"/>
      <c r="S9" s="80"/>
      <c r="T9" s="6"/>
      <c r="V9" s="81"/>
      <c r="W9" s="82"/>
      <c r="X9" s="82"/>
      <c r="Y9" s="83" t="s">
        <v>28</v>
      </c>
      <c r="Z9" s="84"/>
      <c r="AA9" s="84"/>
      <c r="AB9" s="84"/>
      <c r="AC9" s="85"/>
    </row>
    <row r="10" spans="1:29" ht="15.75" thickBot="1">
      <c r="A10" s="86"/>
      <c r="B10" s="87"/>
      <c r="C10" s="88">
        <v>2302100.2</v>
      </c>
      <c r="D10" s="89" t="s">
        <v>29</v>
      </c>
      <c r="E10" s="427"/>
      <c r="F10" s="264">
        <v>0</v>
      </c>
      <c r="G10" s="441"/>
      <c r="H10" s="442"/>
      <c r="I10" s="9"/>
      <c r="J10" s="71"/>
      <c r="K10" s="90"/>
      <c r="L10" s="91"/>
      <c r="M10" s="92"/>
      <c r="N10" s="93"/>
      <c r="O10" s="76" t="s">
        <v>30</v>
      </c>
      <c r="P10" s="94">
        <f>P8</f>
        <v>0</v>
      </c>
      <c r="Q10" s="94">
        <f>Q8</f>
        <v>0</v>
      </c>
      <c r="R10" s="94">
        <f>R8</f>
        <v>0</v>
      </c>
      <c r="S10" s="94">
        <f>S8</f>
        <v>0</v>
      </c>
      <c r="T10" s="6"/>
      <c r="V10" s="95"/>
      <c r="W10" s="96"/>
      <c r="X10" s="97"/>
      <c r="Y10" s="98" t="s">
        <v>31</v>
      </c>
      <c r="Z10" s="99">
        <f>SUM(Z11:Z16)</f>
        <v>0</v>
      </c>
      <c r="AA10" s="100">
        <f>SUM(AA11:AA16)</f>
        <v>0</v>
      </c>
      <c r="AB10" s="100">
        <f>SUM(AB11:AB16)</f>
        <v>0</v>
      </c>
      <c r="AC10" s="101">
        <f>SUM(AC11:AC16)</f>
        <v>0</v>
      </c>
    </row>
    <row r="11" spans="1:29" ht="15.75" thickBot="1">
      <c r="A11" s="48" t="s">
        <v>23</v>
      </c>
      <c r="B11" s="102">
        <v>1</v>
      </c>
      <c r="C11" s="50">
        <v>231</v>
      </c>
      <c r="D11" s="51" t="s">
        <v>32</v>
      </c>
      <c r="E11" s="436">
        <f>E12+E13+E14+E18+E21+E17+E19+E15+E23</f>
        <v>0</v>
      </c>
      <c r="F11" s="267">
        <f>F12+F13+F14+F18+F21+F17+F19+F15+F23</f>
        <v>0</v>
      </c>
      <c r="G11" s="443">
        <f>SUM(G12:G23)</f>
        <v>0</v>
      </c>
      <c r="H11" s="67">
        <f>H13+H16+H17+H23+H22</f>
        <v>0</v>
      </c>
      <c r="I11" s="9"/>
      <c r="J11" s="71"/>
      <c r="K11" s="56">
        <v>29</v>
      </c>
      <c r="L11" s="57" t="s">
        <v>25</v>
      </c>
      <c r="M11" s="58"/>
      <c r="N11" s="59">
        <v>231</v>
      </c>
      <c r="O11" s="103" t="s">
        <v>33</v>
      </c>
      <c r="P11" s="61">
        <f>P13+P26</f>
        <v>0</v>
      </c>
      <c r="Q11" s="61">
        <f>Q13+Q26</f>
        <v>0</v>
      </c>
      <c r="R11" s="61">
        <f>R13+R26</f>
        <v>0</v>
      </c>
      <c r="S11" s="61">
        <f>S13+S26</f>
        <v>0</v>
      </c>
      <c r="T11" s="6"/>
      <c r="V11" s="95"/>
      <c r="W11" s="96"/>
      <c r="X11" s="96"/>
      <c r="Y11" s="104" t="s">
        <v>34</v>
      </c>
      <c r="Z11" s="105"/>
      <c r="AA11" s="105"/>
      <c r="AB11" s="105"/>
      <c r="AC11" s="106"/>
    </row>
    <row r="12" spans="1:29" ht="15">
      <c r="A12" s="68"/>
      <c r="B12" s="107"/>
      <c r="C12" s="69">
        <v>2312101.1</v>
      </c>
      <c r="D12" s="108" t="s">
        <v>35</v>
      </c>
      <c r="E12" s="425"/>
      <c r="F12" s="428">
        <v>0</v>
      </c>
      <c r="G12" s="439">
        <v>0</v>
      </c>
      <c r="H12" s="440">
        <v>0</v>
      </c>
      <c r="I12" s="9"/>
      <c r="J12" s="71"/>
      <c r="K12" s="109"/>
      <c r="L12" s="73"/>
      <c r="M12" s="74"/>
      <c r="N12" s="75"/>
      <c r="O12" s="110"/>
      <c r="P12" s="77"/>
      <c r="Q12" s="78"/>
      <c r="R12" s="79"/>
      <c r="S12" s="80"/>
      <c r="T12" s="6"/>
      <c r="V12" s="95"/>
      <c r="W12" s="96"/>
      <c r="X12" s="96"/>
      <c r="Y12" s="111" t="s">
        <v>36</v>
      </c>
      <c r="Z12" s="112"/>
      <c r="AA12" s="112"/>
      <c r="AB12" s="112"/>
      <c r="AC12" s="113"/>
    </row>
    <row r="13" spans="1:30" ht="15">
      <c r="A13" s="114"/>
      <c r="B13" s="115"/>
      <c r="C13" s="116">
        <v>2312101.2</v>
      </c>
      <c r="D13" s="117" t="s">
        <v>37</v>
      </c>
      <c r="E13" s="429"/>
      <c r="F13" s="264">
        <v>0</v>
      </c>
      <c r="G13" s="439">
        <v>0</v>
      </c>
      <c r="H13" s="440">
        <v>0</v>
      </c>
      <c r="I13" s="9"/>
      <c r="J13" s="71"/>
      <c r="K13" s="56"/>
      <c r="L13" s="56"/>
      <c r="M13" s="56"/>
      <c r="N13" s="118">
        <v>231</v>
      </c>
      <c r="O13" s="119" t="s">
        <v>30</v>
      </c>
      <c r="P13" s="120">
        <f>SUM(P14:P25)</f>
        <v>0</v>
      </c>
      <c r="Q13" s="120">
        <f>SUM(Q14:Q25)</f>
        <v>0</v>
      </c>
      <c r="R13" s="120">
        <f>SUM(R14:R25)</f>
        <v>0</v>
      </c>
      <c r="S13" s="561">
        <f>S16+S23+S24+S25+S22</f>
        <v>0</v>
      </c>
      <c r="T13" s="6"/>
      <c r="V13" s="95"/>
      <c r="W13" s="96"/>
      <c r="X13" s="96"/>
      <c r="Y13" s="111" t="s">
        <v>38</v>
      </c>
      <c r="Z13" s="112"/>
      <c r="AA13" s="112"/>
      <c r="AB13" s="112"/>
      <c r="AC13" s="113"/>
      <c r="AD13" s="423"/>
    </row>
    <row r="14" spans="1:29" ht="15" hidden="1">
      <c r="A14" s="121"/>
      <c r="B14" s="115"/>
      <c r="C14" s="116">
        <v>2312101.3</v>
      </c>
      <c r="D14" s="117" t="s">
        <v>39</v>
      </c>
      <c r="E14" s="429"/>
      <c r="F14" s="264">
        <v>0</v>
      </c>
      <c r="G14" s="439">
        <v>0</v>
      </c>
      <c r="H14" s="440">
        <v>0</v>
      </c>
      <c r="I14" s="9"/>
      <c r="J14" s="71"/>
      <c r="K14" s="122"/>
      <c r="L14" s="123"/>
      <c r="M14" s="74"/>
      <c r="N14" s="75"/>
      <c r="O14" s="108" t="s">
        <v>35</v>
      </c>
      <c r="P14" s="124">
        <f aca="true" t="shared" si="0" ref="P14:S15">E12</f>
        <v>0</v>
      </c>
      <c r="Q14" s="124">
        <f t="shared" si="0"/>
        <v>0</v>
      </c>
      <c r="R14" s="124">
        <f t="shared" si="0"/>
        <v>0</v>
      </c>
      <c r="S14" s="124">
        <f t="shared" si="0"/>
        <v>0</v>
      </c>
      <c r="T14" s="6"/>
      <c r="V14" s="95"/>
      <c r="W14" s="96"/>
      <c r="X14" s="96"/>
      <c r="Y14" s="111" t="s">
        <v>40</v>
      </c>
      <c r="Z14" s="112"/>
      <c r="AA14" s="112"/>
      <c r="AB14" s="112"/>
      <c r="AC14" s="113"/>
    </row>
    <row r="15" spans="1:29" ht="15" hidden="1">
      <c r="A15" s="114"/>
      <c r="B15" s="74"/>
      <c r="C15" s="116">
        <v>2314130</v>
      </c>
      <c r="D15" s="117" t="s">
        <v>41</v>
      </c>
      <c r="E15" s="429"/>
      <c r="F15" s="264">
        <v>0</v>
      </c>
      <c r="G15" s="439">
        <v>0</v>
      </c>
      <c r="H15" s="440">
        <v>0</v>
      </c>
      <c r="I15" s="9"/>
      <c r="J15" s="71"/>
      <c r="K15" s="109"/>
      <c r="L15" s="73"/>
      <c r="M15" s="74"/>
      <c r="N15" s="75"/>
      <c r="O15" s="117" t="s">
        <v>37</v>
      </c>
      <c r="P15" s="125">
        <f t="shared" si="0"/>
        <v>0</v>
      </c>
      <c r="Q15" s="125">
        <f t="shared" si="0"/>
        <v>0</v>
      </c>
      <c r="R15" s="125">
        <f t="shared" si="0"/>
        <v>0</v>
      </c>
      <c r="S15" s="125">
        <f t="shared" si="0"/>
        <v>0</v>
      </c>
      <c r="T15" s="6"/>
      <c r="V15" s="95"/>
      <c r="W15" s="96"/>
      <c r="X15" s="96"/>
      <c r="Y15" s="111" t="s">
        <v>42</v>
      </c>
      <c r="Z15" s="112"/>
      <c r="AA15" s="112"/>
      <c r="AB15" s="112"/>
      <c r="AC15" s="113"/>
    </row>
    <row r="16" spans="1:29" ht="15.75" thickBot="1">
      <c r="A16" s="114"/>
      <c r="B16" s="74"/>
      <c r="C16" s="116">
        <v>2318600</v>
      </c>
      <c r="D16" s="117" t="s">
        <v>53</v>
      </c>
      <c r="E16" s="429"/>
      <c r="F16" s="264">
        <v>0</v>
      </c>
      <c r="G16" s="439">
        <v>0</v>
      </c>
      <c r="H16" s="440">
        <v>0</v>
      </c>
      <c r="I16" s="9"/>
      <c r="J16" s="71"/>
      <c r="K16" s="109"/>
      <c r="L16" s="73"/>
      <c r="M16" s="126"/>
      <c r="N16" s="127"/>
      <c r="O16" s="117" t="s">
        <v>39</v>
      </c>
      <c r="P16" s="128">
        <f>E14</f>
        <v>0</v>
      </c>
      <c r="Q16" s="128">
        <f>F14</f>
        <v>0</v>
      </c>
      <c r="R16" s="128">
        <f>G13</f>
        <v>0</v>
      </c>
      <c r="S16" s="128">
        <f>H13</f>
        <v>0</v>
      </c>
      <c r="T16" s="6"/>
      <c r="V16" s="95"/>
      <c r="W16" s="96"/>
      <c r="X16" s="96"/>
      <c r="Y16" s="129" t="s">
        <v>44</v>
      </c>
      <c r="Z16" s="130"/>
      <c r="AA16" s="130"/>
      <c r="AB16" s="130"/>
      <c r="AC16" s="131"/>
    </row>
    <row r="17" spans="1:29" ht="15.75" thickBot="1">
      <c r="A17" s="114"/>
      <c r="B17" s="74"/>
      <c r="C17" s="116">
        <v>2314280</v>
      </c>
      <c r="D17" s="117" t="s">
        <v>45</v>
      </c>
      <c r="E17" s="429"/>
      <c r="F17" s="264">
        <v>0</v>
      </c>
      <c r="G17" s="439">
        <v>0</v>
      </c>
      <c r="H17" s="440">
        <v>0</v>
      </c>
      <c r="I17" s="9"/>
      <c r="J17" s="71"/>
      <c r="K17" s="109"/>
      <c r="L17" s="73"/>
      <c r="M17" s="126"/>
      <c r="N17" s="127"/>
      <c r="O17" s="117" t="s">
        <v>41</v>
      </c>
      <c r="P17" s="128">
        <f>E15</f>
        <v>0</v>
      </c>
      <c r="Q17" s="128">
        <f>F15</f>
        <v>0</v>
      </c>
      <c r="R17" s="128">
        <f>G15</f>
        <v>0</v>
      </c>
      <c r="S17" s="128">
        <f>H15</f>
        <v>0</v>
      </c>
      <c r="T17" s="6"/>
      <c r="V17" s="95"/>
      <c r="W17" s="96"/>
      <c r="X17" s="97"/>
      <c r="Y17" s="132" t="s">
        <v>46</v>
      </c>
      <c r="Z17" s="100">
        <f>SUM(Z18:Z23)</f>
        <v>0</v>
      </c>
      <c r="AA17" s="100">
        <f>SUM(AA18:AA23)</f>
        <v>0</v>
      </c>
      <c r="AB17" s="100">
        <f>SUM(AB18:AB23)</f>
        <v>0</v>
      </c>
      <c r="AC17" s="101">
        <f>SUM(AC18:AC23)</f>
        <v>0</v>
      </c>
    </row>
    <row r="18" spans="1:29" ht="15" hidden="1">
      <c r="A18" s="121"/>
      <c r="B18" s="115"/>
      <c r="C18" s="116">
        <v>2315120</v>
      </c>
      <c r="D18" s="117" t="s">
        <v>47</v>
      </c>
      <c r="E18" s="429"/>
      <c r="F18" s="264">
        <v>0</v>
      </c>
      <c r="G18" s="439">
        <v>0</v>
      </c>
      <c r="H18" s="440">
        <v>0</v>
      </c>
      <c r="I18" s="9"/>
      <c r="J18" s="71"/>
      <c r="K18" s="133"/>
      <c r="L18" s="134"/>
      <c r="M18" s="126"/>
      <c r="N18" s="127"/>
      <c r="O18" s="117" t="s">
        <v>43</v>
      </c>
      <c r="P18" s="128">
        <f aca="true" t="shared" si="1" ref="P18:S21">E16</f>
        <v>0</v>
      </c>
      <c r="Q18" s="128">
        <f t="shared" si="1"/>
        <v>0</v>
      </c>
      <c r="R18" s="128">
        <f t="shared" si="1"/>
        <v>0</v>
      </c>
      <c r="S18" s="128">
        <f t="shared" si="1"/>
        <v>0</v>
      </c>
      <c r="T18" s="6"/>
      <c r="V18" s="95"/>
      <c r="W18" s="135"/>
      <c r="X18" s="96"/>
      <c r="Y18" s="104" t="s">
        <v>48</v>
      </c>
      <c r="Z18" s="105"/>
      <c r="AA18" s="105"/>
      <c r="AB18" s="105"/>
      <c r="AC18" s="106"/>
    </row>
    <row r="19" spans="1:29" ht="15" hidden="1">
      <c r="A19" s="114"/>
      <c r="B19" s="74"/>
      <c r="C19" s="116">
        <v>2318100</v>
      </c>
      <c r="D19" s="117" t="s">
        <v>49</v>
      </c>
      <c r="E19" s="429"/>
      <c r="F19" s="264">
        <v>0</v>
      </c>
      <c r="G19" s="439">
        <v>0</v>
      </c>
      <c r="H19" s="440">
        <v>0</v>
      </c>
      <c r="I19" s="9"/>
      <c r="J19" s="71"/>
      <c r="K19" s="136"/>
      <c r="L19" s="137"/>
      <c r="M19" s="126"/>
      <c r="N19" s="127"/>
      <c r="O19" s="117" t="s">
        <v>45</v>
      </c>
      <c r="P19" s="128">
        <f t="shared" si="1"/>
        <v>0</v>
      </c>
      <c r="Q19" s="128">
        <f t="shared" si="1"/>
        <v>0</v>
      </c>
      <c r="R19" s="128">
        <f t="shared" si="1"/>
        <v>0</v>
      </c>
      <c r="S19" s="128">
        <f t="shared" si="1"/>
        <v>0</v>
      </c>
      <c r="T19" s="6"/>
      <c r="V19" s="95"/>
      <c r="W19" s="96"/>
      <c r="X19" s="96"/>
      <c r="Y19" s="111" t="s">
        <v>50</v>
      </c>
      <c r="Z19" s="112"/>
      <c r="AA19" s="112"/>
      <c r="AB19" s="112"/>
      <c r="AC19" s="113"/>
    </row>
    <row r="20" spans="1:29" ht="15" hidden="1">
      <c r="A20" s="114"/>
      <c r="B20" s="74"/>
      <c r="C20" s="116">
        <v>2318400</v>
      </c>
      <c r="D20" s="117" t="s">
        <v>51</v>
      </c>
      <c r="E20" s="429"/>
      <c r="F20" s="264">
        <v>0</v>
      </c>
      <c r="G20" s="439">
        <v>0</v>
      </c>
      <c r="H20" s="440">
        <v>0</v>
      </c>
      <c r="I20" s="9"/>
      <c r="J20" s="71"/>
      <c r="K20" s="138"/>
      <c r="L20" s="139"/>
      <c r="M20" s="126"/>
      <c r="N20" s="127"/>
      <c r="O20" s="117" t="s">
        <v>47</v>
      </c>
      <c r="P20" s="128">
        <f t="shared" si="1"/>
        <v>0</v>
      </c>
      <c r="Q20" s="128">
        <f t="shared" si="1"/>
        <v>0</v>
      </c>
      <c r="R20" s="128">
        <f t="shared" si="1"/>
        <v>0</v>
      </c>
      <c r="S20" s="128">
        <f t="shared" si="1"/>
        <v>0</v>
      </c>
      <c r="T20" s="6"/>
      <c r="V20" s="95"/>
      <c r="W20" s="96"/>
      <c r="X20" s="96"/>
      <c r="Y20" s="111" t="s">
        <v>52</v>
      </c>
      <c r="Z20" s="112"/>
      <c r="AA20" s="112"/>
      <c r="AB20" s="112"/>
      <c r="AC20" s="113"/>
    </row>
    <row r="21" spans="1:29" ht="15" hidden="1">
      <c r="A21" s="121"/>
      <c r="B21" s="74"/>
      <c r="C21" s="116">
        <v>2318600</v>
      </c>
      <c r="D21" s="117" t="s">
        <v>53</v>
      </c>
      <c r="E21" s="429"/>
      <c r="F21" s="264">
        <v>0</v>
      </c>
      <c r="G21" s="439">
        <v>0</v>
      </c>
      <c r="H21" s="440">
        <v>0</v>
      </c>
      <c r="I21" s="9"/>
      <c r="J21" s="71"/>
      <c r="K21" s="109"/>
      <c r="L21" s="73"/>
      <c r="M21" s="126"/>
      <c r="N21" s="127"/>
      <c r="O21" s="117" t="s">
        <v>49</v>
      </c>
      <c r="P21" s="128">
        <f t="shared" si="1"/>
        <v>0</v>
      </c>
      <c r="Q21" s="128">
        <f t="shared" si="1"/>
        <v>0</v>
      </c>
      <c r="R21" s="128">
        <f t="shared" si="1"/>
        <v>0</v>
      </c>
      <c r="S21" s="128">
        <f t="shared" si="1"/>
        <v>0</v>
      </c>
      <c r="T21" s="6"/>
      <c r="V21" s="95"/>
      <c r="W21" s="96"/>
      <c r="X21" s="96"/>
      <c r="Y21" s="111" t="s">
        <v>54</v>
      </c>
      <c r="Z21" s="111"/>
      <c r="AA21" s="111"/>
      <c r="AB21" s="111"/>
      <c r="AC21" s="140"/>
    </row>
    <row r="22" spans="1:29" ht="15">
      <c r="A22" s="121"/>
      <c r="B22" s="74"/>
      <c r="C22" s="116">
        <v>2318100</v>
      </c>
      <c r="D22" s="117" t="s">
        <v>196</v>
      </c>
      <c r="E22" s="429"/>
      <c r="F22" s="264">
        <v>0</v>
      </c>
      <c r="G22" s="439">
        <v>0</v>
      </c>
      <c r="H22" s="440">
        <v>0</v>
      </c>
      <c r="I22" s="9"/>
      <c r="J22" s="71"/>
      <c r="K22" s="109"/>
      <c r="L22" s="73"/>
      <c r="M22" s="126"/>
      <c r="N22" s="127"/>
      <c r="O22" s="117" t="s">
        <v>45</v>
      </c>
      <c r="P22" s="128">
        <f>E20</f>
        <v>0</v>
      </c>
      <c r="Q22" s="128">
        <f>F20</f>
        <v>0</v>
      </c>
      <c r="R22" s="128">
        <f>G20</f>
        <v>0</v>
      </c>
      <c r="S22" s="128">
        <f>H22</f>
        <v>0</v>
      </c>
      <c r="T22" s="6"/>
      <c r="V22" s="95"/>
      <c r="W22" s="96"/>
      <c r="X22" s="96"/>
      <c r="Y22" s="111"/>
      <c r="Z22" s="111"/>
      <c r="AA22" s="111"/>
      <c r="AB22" s="111"/>
      <c r="AC22" s="140"/>
    </row>
    <row r="23" spans="1:29" ht="15.75" thickBot="1">
      <c r="A23" s="114"/>
      <c r="B23" s="74"/>
      <c r="C23" s="116">
        <v>2318700</v>
      </c>
      <c r="D23" s="117" t="s">
        <v>55</v>
      </c>
      <c r="E23" s="429"/>
      <c r="F23" s="264">
        <v>0</v>
      </c>
      <c r="G23" s="439">
        <v>0</v>
      </c>
      <c r="H23" s="440">
        <v>0</v>
      </c>
      <c r="I23" s="9"/>
      <c r="J23" s="71"/>
      <c r="K23" s="109"/>
      <c r="L23" s="73"/>
      <c r="M23" s="126"/>
      <c r="N23" s="127"/>
      <c r="O23" s="117" t="s">
        <v>45</v>
      </c>
      <c r="P23" s="125">
        <f>E20</f>
        <v>0</v>
      </c>
      <c r="Q23" s="125">
        <f>F20</f>
        <v>0</v>
      </c>
      <c r="R23" s="125">
        <f>G17</f>
        <v>0</v>
      </c>
      <c r="S23" s="141">
        <f>H17</f>
        <v>0</v>
      </c>
      <c r="T23" s="6"/>
      <c r="V23" s="95"/>
      <c r="W23" s="96"/>
      <c r="X23" s="96"/>
      <c r="Y23" s="111" t="s">
        <v>56</v>
      </c>
      <c r="Z23" s="112"/>
      <c r="AA23" s="112"/>
      <c r="AB23" s="112"/>
      <c r="AC23" s="113"/>
    </row>
    <row r="24" spans="1:30" ht="15.75" thickBot="1">
      <c r="A24" s="142" t="s">
        <v>23</v>
      </c>
      <c r="B24" s="102">
        <v>1</v>
      </c>
      <c r="C24" s="143">
        <v>600</v>
      </c>
      <c r="D24" s="143" t="s">
        <v>57</v>
      </c>
      <c r="E24" s="445">
        <f>E25+E26+E27+E28+E30+E31+E32+E33+E34+E35+E36+E37</f>
        <v>0</v>
      </c>
      <c r="F24" s="446">
        <f>F25+F26+F27+F28+F30+F31+F32+F33+F34+F35+F36+F37+F29</f>
        <v>2305700</v>
      </c>
      <c r="G24" s="446">
        <f>G25+G26+G27+G28+G30+G31+G32+G33+G34+G35+G36+G37+G29</f>
        <v>22900000</v>
      </c>
      <c r="H24" s="487">
        <f>H25+H26+H27+H28+H30+H31+H32+H33+H34+H35+H36+H37+H29</f>
        <v>22891868</v>
      </c>
      <c r="I24" s="9">
        <f>H24/G24*100</f>
        <v>99.96448908296944</v>
      </c>
      <c r="J24" s="71"/>
      <c r="K24" s="109"/>
      <c r="L24" s="73"/>
      <c r="M24" s="126"/>
      <c r="N24" s="127"/>
      <c r="O24" s="117" t="s">
        <v>53</v>
      </c>
      <c r="P24" s="125">
        <f>E21</f>
        <v>0</v>
      </c>
      <c r="Q24" s="125">
        <f>F21</f>
        <v>0</v>
      </c>
      <c r="R24" s="125">
        <f>G16</f>
        <v>0</v>
      </c>
      <c r="S24" s="141">
        <f>H16</f>
        <v>0</v>
      </c>
      <c r="T24" s="6"/>
      <c r="V24" s="81"/>
      <c r="W24" s="82"/>
      <c r="X24" s="82"/>
      <c r="Y24" s="144"/>
      <c r="Z24" s="145"/>
      <c r="AA24" s="145"/>
      <c r="AB24" s="145"/>
      <c r="AC24" s="146"/>
      <c r="AD24" s="423"/>
    </row>
    <row r="25" spans="1:32" s="153" customFormat="1" ht="15.75" thickBot="1">
      <c r="A25" s="147"/>
      <c r="B25" s="148"/>
      <c r="C25" s="149">
        <v>6001001.1</v>
      </c>
      <c r="D25" s="150" t="s">
        <v>58</v>
      </c>
      <c r="E25" s="432">
        <v>0</v>
      </c>
      <c r="F25" s="586">
        <f>544648+31503</f>
        <v>576151</v>
      </c>
      <c r="G25" s="447">
        <f>2700000+2700000+2210000+2210000+2210000+2210000+2210000+2210000+2210000+2210000*2+2210000-3500000-1100000</f>
        <v>22900000</v>
      </c>
      <c r="H25" s="448">
        <f>380010+355262+349526+359496+359506+359347+365990+362626+362553+340306+514893+576151</f>
        <v>4685666</v>
      </c>
      <c r="I25" s="9"/>
      <c r="J25" s="55"/>
      <c r="K25" s="109"/>
      <c r="L25" s="73"/>
      <c r="M25" s="126"/>
      <c r="N25" s="127"/>
      <c r="O25" s="117" t="s">
        <v>55</v>
      </c>
      <c r="P25" s="125">
        <f>E23</f>
        <v>0</v>
      </c>
      <c r="Q25" s="125">
        <f>F23</f>
        <v>0</v>
      </c>
      <c r="R25" s="125">
        <f>G23</f>
        <v>0</v>
      </c>
      <c r="S25" s="141">
        <f>H23</f>
        <v>0</v>
      </c>
      <c r="T25" s="151"/>
      <c r="U25"/>
      <c r="V25" s="81"/>
      <c r="W25" s="82"/>
      <c r="X25" s="152"/>
      <c r="Y25" s="132" t="s">
        <v>59</v>
      </c>
      <c r="Z25" s="100">
        <f>SUM(Z26:Z31)</f>
        <v>0</v>
      </c>
      <c r="AA25" s="100">
        <f>SUM(AA26:AA31)</f>
        <v>0</v>
      </c>
      <c r="AB25" s="100">
        <f>SUM(AB26:AB31)</f>
        <v>0</v>
      </c>
      <c r="AC25" s="101">
        <f>SUM(AC26:AC31)</f>
        <v>0</v>
      </c>
      <c r="AE25"/>
      <c r="AF25" s="554"/>
    </row>
    <row r="26" spans="1:32" ht="15">
      <c r="A26" s="154"/>
      <c r="B26" s="155"/>
      <c r="C26" s="156">
        <v>6001001.2</v>
      </c>
      <c r="D26" s="157" t="s">
        <v>60</v>
      </c>
      <c r="E26" s="429"/>
      <c r="F26" s="430">
        <v>304878</v>
      </c>
      <c r="G26" s="444"/>
      <c r="H26" s="440">
        <f>238929+241272+233129+216981+216981+217062+219790+214414+214453+226267+249095+304878</f>
        <v>2793251</v>
      </c>
      <c r="I26" s="9"/>
      <c r="J26" s="71"/>
      <c r="K26" s="56">
        <v>29</v>
      </c>
      <c r="L26" s="57" t="s">
        <v>25</v>
      </c>
      <c r="M26" s="158"/>
      <c r="N26" s="59">
        <v>231</v>
      </c>
      <c r="O26" s="159" t="s">
        <v>61</v>
      </c>
      <c r="P26" s="61">
        <f>P27</f>
        <v>0</v>
      </c>
      <c r="Q26" s="61">
        <f>Q27</f>
        <v>0</v>
      </c>
      <c r="R26" s="61">
        <f>R27</f>
        <v>0</v>
      </c>
      <c r="S26" s="61">
        <f>S27</f>
        <v>0</v>
      </c>
      <c r="T26" s="6"/>
      <c r="V26" s="95"/>
      <c r="W26" s="96"/>
      <c r="X26" s="96"/>
      <c r="Y26" s="104" t="s">
        <v>62</v>
      </c>
      <c r="Z26" s="105"/>
      <c r="AA26" s="105"/>
      <c r="AB26" s="105"/>
      <c r="AC26" s="106"/>
      <c r="AD26" s="423"/>
      <c r="AF26" s="554"/>
    </row>
    <row r="27" spans="1:32" ht="15.75" thickBot="1">
      <c r="A27" s="154"/>
      <c r="B27" s="155"/>
      <c r="C27" s="156">
        <v>6001001.3</v>
      </c>
      <c r="D27" s="157" t="s">
        <v>63</v>
      </c>
      <c r="E27" s="429"/>
      <c r="F27" s="585">
        <f>129482+39197</f>
        <v>168679</v>
      </c>
      <c r="G27" s="444"/>
      <c r="H27" s="440">
        <f>156764+160371+155291+144387+144387+144454+145017+144291+144324+148182+152926+168679</f>
        <v>1809073</v>
      </c>
      <c r="I27" s="9"/>
      <c r="J27" s="71"/>
      <c r="K27" s="161"/>
      <c r="L27" s="162"/>
      <c r="M27" s="163"/>
      <c r="N27" s="164"/>
      <c r="O27" s="165"/>
      <c r="P27" s="166"/>
      <c r="Q27" s="166"/>
      <c r="R27" s="166"/>
      <c r="S27" s="166"/>
      <c r="T27" s="6"/>
      <c r="U27" s="153"/>
      <c r="V27" s="95"/>
      <c r="W27" s="96"/>
      <c r="X27" s="96"/>
      <c r="Y27" s="111" t="s">
        <v>64</v>
      </c>
      <c r="Z27" s="112"/>
      <c r="AA27" s="112"/>
      <c r="AB27" s="112"/>
      <c r="AC27" s="113"/>
      <c r="AD27" s="423"/>
      <c r="AF27" s="554"/>
    </row>
    <row r="28" spans="1:32" ht="15">
      <c r="A28" s="154"/>
      <c r="B28" s="155"/>
      <c r="C28" s="156">
        <v>6001001.4</v>
      </c>
      <c r="D28" s="157" t="s">
        <v>65</v>
      </c>
      <c r="E28" s="429"/>
      <c r="F28" s="469">
        <v>58245</v>
      </c>
      <c r="G28" s="444"/>
      <c r="H28" s="440">
        <f>48498+48864+46627+41959+41959+41959+42353+41491+41491+42700+48256+58245</f>
        <v>544402</v>
      </c>
      <c r="I28" s="9"/>
      <c r="J28" s="167"/>
      <c r="K28" s="168">
        <v>29</v>
      </c>
      <c r="L28" s="169" t="s">
        <v>25</v>
      </c>
      <c r="M28" s="170"/>
      <c r="N28" s="170">
        <v>600</v>
      </c>
      <c r="O28" s="171" t="s">
        <v>66</v>
      </c>
      <c r="P28" s="172">
        <f>P30</f>
        <v>0</v>
      </c>
      <c r="Q28" s="172">
        <f>Q30</f>
        <v>2305700</v>
      </c>
      <c r="R28" s="172">
        <f>R30</f>
        <v>22900000</v>
      </c>
      <c r="S28" s="173">
        <f>S30</f>
        <v>22891868</v>
      </c>
      <c r="T28" s="6"/>
      <c r="V28" s="95"/>
      <c r="W28" s="96"/>
      <c r="X28" s="96"/>
      <c r="Y28" s="111" t="s">
        <v>67</v>
      </c>
      <c r="Z28" s="112"/>
      <c r="AA28" s="112"/>
      <c r="AB28" s="112"/>
      <c r="AC28" s="113"/>
      <c r="AF28" s="554"/>
    </row>
    <row r="29" spans="1:32" ht="15.75" thickBot="1">
      <c r="A29" s="154"/>
      <c r="B29" s="155"/>
      <c r="C29" s="156">
        <v>6001002</v>
      </c>
      <c r="D29" s="157" t="s">
        <v>68</v>
      </c>
      <c r="E29" s="429"/>
      <c r="F29" s="469">
        <v>0</v>
      </c>
      <c r="G29" s="444"/>
      <c r="H29" s="440">
        <f>6642+8340+20935+4170</f>
        <v>40087</v>
      </c>
      <c r="I29" s="9"/>
      <c r="J29" s="167"/>
      <c r="K29" s="174"/>
      <c r="L29" s="175"/>
      <c r="M29" s="175"/>
      <c r="N29" s="176"/>
      <c r="O29" s="110"/>
      <c r="P29" s="177"/>
      <c r="Q29" s="177"/>
      <c r="R29" s="178"/>
      <c r="S29" s="179"/>
      <c r="T29" s="6"/>
      <c r="V29" s="95"/>
      <c r="W29" s="96"/>
      <c r="X29" s="96"/>
      <c r="Y29" s="111" t="s">
        <v>69</v>
      </c>
      <c r="Z29" s="112"/>
      <c r="AA29" s="112"/>
      <c r="AB29" s="112"/>
      <c r="AC29" s="113"/>
      <c r="AF29" s="554"/>
    </row>
    <row r="30" spans="1:32" ht="15">
      <c r="A30" s="154"/>
      <c r="B30" s="155"/>
      <c r="C30" s="180">
        <v>6001003</v>
      </c>
      <c r="D30" s="181" t="s">
        <v>70</v>
      </c>
      <c r="E30" s="429"/>
      <c r="F30" s="469">
        <f>228094+44288</f>
        <v>272382</v>
      </c>
      <c r="G30" s="444"/>
      <c r="H30" s="440">
        <f>282310+256179+919946+237836+234977+235600+240511+235916+236216+233812+233812+272382</f>
        <v>3619497</v>
      </c>
      <c r="I30" s="9"/>
      <c r="J30" s="167"/>
      <c r="K30" s="154"/>
      <c r="L30" s="182"/>
      <c r="M30" s="74">
        <v>1</v>
      </c>
      <c r="N30" s="183"/>
      <c r="O30" s="76" t="s">
        <v>30</v>
      </c>
      <c r="P30" s="184">
        <f>E24</f>
        <v>0</v>
      </c>
      <c r="Q30" s="185">
        <f>F24</f>
        <v>2305700</v>
      </c>
      <c r="R30" s="185">
        <f>G24</f>
        <v>22900000</v>
      </c>
      <c r="S30" s="186">
        <f>H24</f>
        <v>22891868</v>
      </c>
      <c r="T30" s="6"/>
      <c r="V30" s="95"/>
      <c r="W30" s="96"/>
      <c r="X30" s="96"/>
      <c r="Y30" s="111" t="s">
        <v>71</v>
      </c>
      <c r="Z30" s="112"/>
      <c r="AA30" s="112"/>
      <c r="AB30" s="112"/>
      <c r="AC30" s="113"/>
      <c r="AE30" s="423"/>
      <c r="AF30" s="554"/>
    </row>
    <row r="31" spans="1:32" ht="15">
      <c r="A31" s="187"/>
      <c r="B31" s="87"/>
      <c r="C31" s="180">
        <v>6001004</v>
      </c>
      <c r="D31" s="181" t="s">
        <v>72</v>
      </c>
      <c r="E31" s="429"/>
      <c r="F31" s="430">
        <f>819783+93890</f>
        <v>913673</v>
      </c>
      <c r="G31" s="444"/>
      <c r="H31" s="440">
        <f>2521682+770855+770855+779110+770855+770855+765594+765594+913673</f>
        <v>8829073</v>
      </c>
      <c r="I31" s="9"/>
      <c r="J31" s="167"/>
      <c r="K31" s="187"/>
      <c r="L31" s="188"/>
      <c r="M31" s="189"/>
      <c r="N31" s="190"/>
      <c r="O31" s="191"/>
      <c r="P31" s="192"/>
      <c r="Q31" s="193"/>
      <c r="R31" s="194"/>
      <c r="S31" s="195"/>
      <c r="T31" s="6"/>
      <c r="V31" s="95"/>
      <c r="W31" s="96"/>
      <c r="X31" s="96"/>
      <c r="Y31" s="111" t="s">
        <v>73</v>
      </c>
      <c r="Z31" s="112"/>
      <c r="AA31" s="112"/>
      <c r="AB31" s="112"/>
      <c r="AC31" s="113"/>
      <c r="AF31" s="554"/>
    </row>
    <row r="32" spans="1:32" ht="15.75" thickBot="1">
      <c r="A32" s="154"/>
      <c r="B32" s="196"/>
      <c r="C32" s="180">
        <v>6001005</v>
      </c>
      <c r="D32" s="181" t="s">
        <v>74</v>
      </c>
      <c r="E32" s="429"/>
      <c r="F32" s="430">
        <v>11692</v>
      </c>
      <c r="G32" s="444"/>
      <c r="H32" s="440">
        <f>39496+33916+39859+35075+35075+35075+24978+23384+23384+22321+22321+11692</f>
        <v>346576</v>
      </c>
      <c r="I32" s="9"/>
      <c r="J32" s="197"/>
      <c r="K32" s="56">
        <v>29</v>
      </c>
      <c r="L32" s="57" t="s">
        <v>25</v>
      </c>
      <c r="M32" s="58"/>
      <c r="N32" s="198">
        <v>601</v>
      </c>
      <c r="O32" s="103" t="s">
        <v>75</v>
      </c>
      <c r="P32" s="199">
        <f>P34</f>
        <v>215000</v>
      </c>
      <c r="Q32" s="199">
        <f>Q34</f>
        <v>243642</v>
      </c>
      <c r="R32" s="199">
        <f>R34</f>
        <v>2750000</v>
      </c>
      <c r="S32" s="199">
        <f>S34</f>
        <v>2631297</v>
      </c>
      <c r="T32" s="6"/>
      <c r="V32" s="95"/>
      <c r="W32" s="96"/>
      <c r="X32" s="96"/>
      <c r="Y32" s="129"/>
      <c r="Z32" s="130"/>
      <c r="AA32" s="130"/>
      <c r="AB32" s="130"/>
      <c r="AC32" s="131"/>
      <c r="AF32" s="554"/>
    </row>
    <row r="33" spans="1:32" ht="15.75" thickBot="1">
      <c r="A33" s="187"/>
      <c r="B33" s="200"/>
      <c r="C33" s="180">
        <v>6001008</v>
      </c>
      <c r="D33" s="181" t="s">
        <v>76</v>
      </c>
      <c r="E33" s="427"/>
      <c r="F33" s="264">
        <v>0</v>
      </c>
      <c r="G33" s="441"/>
      <c r="H33" s="440"/>
      <c r="I33" s="9"/>
      <c r="J33" s="197"/>
      <c r="K33" s="174"/>
      <c r="L33" s="175"/>
      <c r="M33" s="201"/>
      <c r="N33" s="202"/>
      <c r="O33" s="110"/>
      <c r="P33" s="177"/>
      <c r="Q33" s="203"/>
      <c r="R33" s="178"/>
      <c r="S33" s="179"/>
      <c r="T33" s="6"/>
      <c r="V33" s="95"/>
      <c r="W33" s="96"/>
      <c r="X33" s="97"/>
      <c r="Y33" s="132" t="s">
        <v>77</v>
      </c>
      <c r="Z33" s="100">
        <f>SUM(Z35:Z35)</f>
        <v>0</v>
      </c>
      <c r="AA33" s="100">
        <f>SUM(AA35:AA35)</f>
        <v>0</v>
      </c>
      <c r="AB33" s="100">
        <f>SUM(AB35:AB35)</f>
        <v>0</v>
      </c>
      <c r="AC33" s="101">
        <f>SUM(AC35:AC35)</f>
        <v>0</v>
      </c>
      <c r="AF33" s="554"/>
    </row>
    <row r="34" spans="1:32" ht="15">
      <c r="A34" s="187"/>
      <c r="B34" s="200"/>
      <c r="C34" s="156">
        <v>6001013.1</v>
      </c>
      <c r="D34" s="157" t="s">
        <v>78</v>
      </c>
      <c r="E34" s="427"/>
      <c r="F34" s="264">
        <v>0</v>
      </c>
      <c r="G34" s="441"/>
      <c r="H34" s="440">
        <f>58944+41203+40406</f>
        <v>140553</v>
      </c>
      <c r="I34" s="9"/>
      <c r="J34" s="197"/>
      <c r="K34" s="154"/>
      <c r="L34" s="182"/>
      <c r="M34" s="74">
        <v>1</v>
      </c>
      <c r="N34" s="183"/>
      <c r="O34" s="76" t="s">
        <v>30</v>
      </c>
      <c r="P34" s="204">
        <f>E38</f>
        <v>215000</v>
      </c>
      <c r="Q34" s="204">
        <f>F38</f>
        <v>243642</v>
      </c>
      <c r="R34" s="204">
        <f>G38</f>
        <v>2750000</v>
      </c>
      <c r="S34" s="204">
        <f>H38</f>
        <v>2631297</v>
      </c>
      <c r="T34" s="6"/>
      <c r="V34" s="205"/>
      <c r="W34" s="206"/>
      <c r="X34" s="206"/>
      <c r="Y34" s="144" t="s">
        <v>79</v>
      </c>
      <c r="Z34" s="145"/>
      <c r="AA34" s="145"/>
      <c r="AB34" s="145"/>
      <c r="AC34" s="146"/>
      <c r="AF34" s="554"/>
    </row>
    <row r="35" spans="1:32" ht="15">
      <c r="A35" s="187"/>
      <c r="B35" s="200"/>
      <c r="C35" s="156">
        <v>6001013.2</v>
      </c>
      <c r="D35" s="157" t="s">
        <v>80</v>
      </c>
      <c r="E35" s="427"/>
      <c r="F35" s="264">
        <v>0</v>
      </c>
      <c r="G35" s="441"/>
      <c r="H35" s="440">
        <f>27103+19425+37162</f>
        <v>83690</v>
      </c>
      <c r="I35" s="9"/>
      <c r="J35" s="167"/>
      <c r="K35" s="187"/>
      <c r="L35" s="188"/>
      <c r="M35" s="189"/>
      <c r="N35" s="190"/>
      <c r="O35" s="191"/>
      <c r="P35" s="191"/>
      <c r="Q35" s="207"/>
      <c r="R35" s="208"/>
      <c r="S35" s="195"/>
      <c r="T35" s="6"/>
      <c r="V35" s="205"/>
      <c r="W35" s="206"/>
      <c r="X35" s="206"/>
      <c r="Y35" s="129" t="s">
        <v>81</v>
      </c>
      <c r="Z35" s="130"/>
      <c r="AA35" s="130"/>
      <c r="AB35" s="130"/>
      <c r="AC35" s="131"/>
      <c r="AF35" s="554"/>
    </row>
    <row r="36" spans="1:32" ht="15">
      <c r="A36" s="187"/>
      <c r="B36" s="200"/>
      <c r="C36" s="156">
        <v>6001014</v>
      </c>
      <c r="D36" s="157" t="s">
        <v>82</v>
      </c>
      <c r="E36" s="427"/>
      <c r="F36" s="264">
        <v>0</v>
      </c>
      <c r="G36" s="441"/>
      <c r="H36" s="440"/>
      <c r="I36" s="9"/>
      <c r="J36" s="167"/>
      <c r="K36" s="56">
        <v>29</v>
      </c>
      <c r="L36" s="57" t="s">
        <v>25</v>
      </c>
      <c r="M36" s="58"/>
      <c r="N36" s="198">
        <v>602</v>
      </c>
      <c r="O36" s="209" t="s">
        <v>83</v>
      </c>
      <c r="P36" s="199">
        <f>P38+P39</f>
        <v>100200</v>
      </c>
      <c r="Q36" s="199">
        <f>Q38+Q39</f>
        <v>635004</v>
      </c>
      <c r="R36" s="199">
        <f>R38+R39</f>
        <v>5153390</v>
      </c>
      <c r="S36" s="199">
        <f>S38+S39</f>
        <v>5143707</v>
      </c>
      <c r="T36" s="6"/>
      <c r="V36" s="205"/>
      <c r="W36" s="206"/>
      <c r="X36" s="206"/>
      <c r="Y36" s="129" t="s">
        <v>84</v>
      </c>
      <c r="Z36" s="130"/>
      <c r="AA36" s="130"/>
      <c r="AB36" s="130"/>
      <c r="AC36" s="131"/>
      <c r="AF36" s="554"/>
    </row>
    <row r="37" spans="1:32" ht="15.75" thickBot="1">
      <c r="A37" s="187"/>
      <c r="B37" s="200"/>
      <c r="C37" s="156">
        <v>6003300</v>
      </c>
      <c r="D37" s="157" t="s">
        <v>85</v>
      </c>
      <c r="E37" s="427"/>
      <c r="F37" s="470">
        <v>0</v>
      </c>
      <c r="G37" s="441"/>
      <c r="H37" s="440"/>
      <c r="I37" s="9"/>
      <c r="J37" s="167"/>
      <c r="K37" s="210"/>
      <c r="L37" s="211"/>
      <c r="M37" s="211"/>
      <c r="N37" s="212"/>
      <c r="O37" s="213"/>
      <c r="P37" s="214"/>
      <c r="Q37" s="214"/>
      <c r="R37" s="215"/>
      <c r="S37" s="216"/>
      <c r="T37" s="6"/>
      <c r="V37" s="205"/>
      <c r="W37" s="206"/>
      <c r="X37" s="206"/>
      <c r="Y37" s="129"/>
      <c r="Z37" s="130"/>
      <c r="AA37" s="130"/>
      <c r="AB37" s="130"/>
      <c r="AC37" s="131"/>
      <c r="AF37" s="554"/>
    </row>
    <row r="38" spans="1:32" ht="15.75" thickBot="1">
      <c r="A38" s="217" t="s">
        <v>23</v>
      </c>
      <c r="B38" s="218">
        <v>1</v>
      </c>
      <c r="C38" s="219">
        <v>601</v>
      </c>
      <c r="D38" s="143" t="s">
        <v>86</v>
      </c>
      <c r="E38" s="438">
        <f>E39+E40</f>
        <v>215000</v>
      </c>
      <c r="F38" s="449">
        <f>F39+F40</f>
        <v>243642</v>
      </c>
      <c r="G38" s="450">
        <f>G39+G40</f>
        <v>2750000</v>
      </c>
      <c r="H38" s="451">
        <f>H39+H40</f>
        <v>2631297</v>
      </c>
      <c r="I38" s="9">
        <f>H38/G38*100</f>
        <v>95.68352727272728</v>
      </c>
      <c r="J38" s="167"/>
      <c r="K38" s="220"/>
      <c r="L38" s="126"/>
      <c r="M38" s="74">
        <v>1</v>
      </c>
      <c r="N38" s="183"/>
      <c r="O38" s="76" t="s">
        <v>30</v>
      </c>
      <c r="P38" s="214">
        <f>E41</f>
        <v>100200</v>
      </c>
      <c r="Q38" s="214">
        <f>F41</f>
        <v>635004</v>
      </c>
      <c r="R38" s="214">
        <f>G41</f>
        <v>5153390</v>
      </c>
      <c r="S38" s="214">
        <f>H41</f>
        <v>5143707</v>
      </c>
      <c r="T38" s="6"/>
      <c r="V38" s="95"/>
      <c r="W38" s="96"/>
      <c r="X38" s="97"/>
      <c r="Y38" s="132" t="s">
        <v>87</v>
      </c>
      <c r="Z38" s="100">
        <f>SUM(Z39:Z45)</f>
        <v>0</v>
      </c>
      <c r="AA38" s="100">
        <f>SUM(AA39:AA45)</f>
        <v>0</v>
      </c>
      <c r="AB38" s="100">
        <f>SUM(AB39:AB45)</f>
        <v>0</v>
      </c>
      <c r="AC38" s="101">
        <f>SUM(AC39:AC45)</f>
        <v>0</v>
      </c>
      <c r="AF38" s="554"/>
    </row>
    <row r="39" spans="1:29" s="153" customFormat="1" ht="15">
      <c r="A39" s="174"/>
      <c r="B39" s="221"/>
      <c r="C39" s="156">
        <v>6010100</v>
      </c>
      <c r="D39" s="157" t="s">
        <v>88</v>
      </c>
      <c r="E39" s="425">
        <v>215000</v>
      </c>
      <c r="F39" s="426">
        <v>204445</v>
      </c>
      <c r="G39" s="439">
        <f>2320000+215000+215000</f>
        <v>2750000</v>
      </c>
      <c r="H39" s="440">
        <f>194755+199445+193267+179561+179561+179653+180181+179700+179745+184021+188130+204445</f>
        <v>2242464</v>
      </c>
      <c r="I39" s="9"/>
      <c r="J39" s="222"/>
      <c r="K39" s="223"/>
      <c r="L39" s="224"/>
      <c r="M39" s="225">
        <v>6</v>
      </c>
      <c r="N39" s="226"/>
      <c r="O39" s="227" t="s">
        <v>89</v>
      </c>
      <c r="P39" s="228"/>
      <c r="Q39" s="228"/>
      <c r="R39" s="229"/>
      <c r="S39" s="230"/>
      <c r="T39" s="151"/>
      <c r="U39"/>
      <c r="V39" s="205"/>
      <c r="W39" s="206"/>
      <c r="X39" s="206"/>
      <c r="Y39" s="144" t="s">
        <v>90</v>
      </c>
      <c r="Z39" s="145"/>
      <c r="AA39" s="145"/>
      <c r="AB39" s="145"/>
      <c r="AC39" s="146"/>
    </row>
    <row r="40" spans="1:32" ht="15.75" thickBot="1">
      <c r="A40" s="488"/>
      <c r="B40" s="489"/>
      <c r="C40" s="490">
        <v>6011100</v>
      </c>
      <c r="D40" s="491" t="s">
        <v>91</v>
      </c>
      <c r="E40" s="435"/>
      <c r="F40" s="492">
        <v>39197</v>
      </c>
      <c r="G40" s="461"/>
      <c r="H40" s="493">
        <f>33417+34054+32886+30663+30663+30674+30901+30480+30486+31635+33777+39197</f>
        <v>388833</v>
      </c>
      <c r="I40" s="9"/>
      <c r="J40" s="167"/>
      <c r="K40" s="210"/>
      <c r="L40" s="211"/>
      <c r="M40" s="211"/>
      <c r="N40" s="212"/>
      <c r="O40" s="232"/>
      <c r="P40" s="233"/>
      <c r="Q40" s="233"/>
      <c r="R40" s="215"/>
      <c r="S40" s="216"/>
      <c r="T40" s="6"/>
      <c r="V40" s="234"/>
      <c r="W40" s="235"/>
      <c r="X40" s="235"/>
      <c r="Y40" s="129" t="s">
        <v>92</v>
      </c>
      <c r="Z40" s="130"/>
      <c r="AA40" s="130"/>
      <c r="AB40" s="130"/>
      <c r="AC40" s="131"/>
      <c r="AF40" s="423"/>
    </row>
    <row r="41" spans="1:32" ht="15.75" thickBot="1">
      <c r="A41" s="217" t="s">
        <v>23</v>
      </c>
      <c r="B41" s="217">
        <v>1</v>
      </c>
      <c r="C41" s="236">
        <v>602</v>
      </c>
      <c r="D41" s="237" t="s">
        <v>83</v>
      </c>
      <c r="E41" s="438">
        <f>E42+E76+E57+E67+E82+E106</f>
        <v>100200</v>
      </c>
      <c r="F41" s="438">
        <f>F42+F76+F57+F67+F82+F106</f>
        <v>635004</v>
      </c>
      <c r="G41" s="438">
        <f>G42+G76+G57+G67+G82+G106</f>
        <v>5153390</v>
      </c>
      <c r="H41" s="494">
        <f>H42+H76+H57+H67+H82+H106</f>
        <v>5143707</v>
      </c>
      <c r="I41" s="9">
        <f>H41/G41*100</f>
        <v>99.81210426534767</v>
      </c>
      <c r="J41" s="167"/>
      <c r="K41" s="56">
        <v>29</v>
      </c>
      <c r="L41" s="57" t="s">
        <v>25</v>
      </c>
      <c r="M41" s="58"/>
      <c r="N41" s="238">
        <v>604</v>
      </c>
      <c r="O41" s="239" t="s">
        <v>93</v>
      </c>
      <c r="P41" s="199">
        <f>P43</f>
        <v>0</v>
      </c>
      <c r="Q41" s="199">
        <f>Q43</f>
        <v>0</v>
      </c>
      <c r="R41" s="199">
        <f>R43</f>
        <v>0</v>
      </c>
      <c r="S41" s="199">
        <f>S43</f>
        <v>0</v>
      </c>
      <c r="T41" s="6"/>
      <c r="U41" s="153"/>
      <c r="V41" s="240"/>
      <c r="W41" s="235"/>
      <c r="X41" s="235"/>
      <c r="Y41" s="129" t="s">
        <v>94</v>
      </c>
      <c r="Z41" s="130"/>
      <c r="AA41" s="130"/>
      <c r="AB41" s="130"/>
      <c r="AC41" s="131"/>
      <c r="AE41" s="423"/>
      <c r="AF41" s="571"/>
    </row>
    <row r="42" spans="1:32" s="153" customFormat="1" ht="15.75" thickBot="1">
      <c r="A42" s="241"/>
      <c r="B42" s="242"/>
      <c r="C42" s="243">
        <v>6020</v>
      </c>
      <c r="D42" s="244" t="s">
        <v>31</v>
      </c>
      <c r="E42" s="452">
        <f>SUM(E43:E56)</f>
        <v>0</v>
      </c>
      <c r="F42" s="452">
        <f>SUM(F43:F56)</f>
        <v>137150</v>
      </c>
      <c r="G42" s="453">
        <f>SUM(G43:G56)</f>
        <v>1581000</v>
      </c>
      <c r="H42" s="495">
        <f>SUM(H43:H56)</f>
        <v>1756596</v>
      </c>
      <c r="I42" s="9"/>
      <c r="J42" s="245"/>
      <c r="K42" s="246"/>
      <c r="L42" s="247"/>
      <c r="M42" s="211"/>
      <c r="N42" s="248"/>
      <c r="O42" s="213"/>
      <c r="P42" s="214"/>
      <c r="Q42" s="214"/>
      <c r="R42" s="214"/>
      <c r="S42" s="216"/>
      <c r="T42" s="151"/>
      <c r="U42"/>
      <c r="V42" s="249"/>
      <c r="W42" s="206"/>
      <c r="X42" s="206"/>
      <c r="Y42" s="129" t="s">
        <v>95</v>
      </c>
      <c r="Z42" s="130"/>
      <c r="AA42" s="130"/>
      <c r="AB42" s="130"/>
      <c r="AC42" s="131"/>
      <c r="AE42" s="423"/>
      <c r="AF42" s="554"/>
    </row>
    <row r="43" spans="1:36" s="153" customFormat="1" ht="15">
      <c r="A43" s="535"/>
      <c r="B43" s="148"/>
      <c r="C43" s="149">
        <v>6020100.1</v>
      </c>
      <c r="D43" s="150" t="s">
        <v>36</v>
      </c>
      <c r="E43" s="536">
        <v>0</v>
      </c>
      <c r="F43" s="468">
        <v>0</v>
      </c>
      <c r="G43" s="537">
        <v>100000</v>
      </c>
      <c r="H43" s="538">
        <f>100000</f>
        <v>100000</v>
      </c>
      <c r="I43" s="9"/>
      <c r="J43" s="245"/>
      <c r="K43" s="251"/>
      <c r="L43" s="252"/>
      <c r="M43" s="74"/>
      <c r="N43" s="75"/>
      <c r="O43" s="76" t="s">
        <v>30</v>
      </c>
      <c r="P43" s="214">
        <f>E123</f>
        <v>0</v>
      </c>
      <c r="Q43" s="214">
        <f>F123</f>
        <v>0</v>
      </c>
      <c r="R43" s="214">
        <f>G123</f>
        <v>0</v>
      </c>
      <c r="S43" s="214">
        <f>H123</f>
        <v>0</v>
      </c>
      <c r="T43" s="151"/>
      <c r="U43"/>
      <c r="V43" s="249"/>
      <c r="W43" s="206"/>
      <c r="X43" s="206"/>
      <c r="Y43" s="129" t="s">
        <v>96</v>
      </c>
      <c r="Z43" s="130"/>
      <c r="AA43" s="130"/>
      <c r="AB43" s="130"/>
      <c r="AC43" s="131"/>
      <c r="AE43" s="566"/>
      <c r="AF43" s="253"/>
      <c r="AG43" s="253"/>
      <c r="AH43" s="253"/>
      <c r="AI43" s="253"/>
      <c r="AJ43" s="254"/>
    </row>
    <row r="44" spans="1:36" ht="15">
      <c r="A44" s="154"/>
      <c r="B44" s="155"/>
      <c r="C44" s="156">
        <v>6020100.2</v>
      </c>
      <c r="D44" s="157" t="s">
        <v>38</v>
      </c>
      <c r="E44" s="471">
        <v>0</v>
      </c>
      <c r="F44" s="430">
        <v>0</v>
      </c>
      <c r="G44" s="472">
        <f>18000</f>
        <v>18000</v>
      </c>
      <c r="H44" s="454">
        <f>18000</f>
        <v>18000</v>
      </c>
      <c r="I44" s="9"/>
      <c r="J44" s="167"/>
      <c r="K44" s="56">
        <v>29</v>
      </c>
      <c r="L44" s="57" t="s">
        <v>25</v>
      </c>
      <c r="M44" s="58"/>
      <c r="N44" s="238">
        <v>606</v>
      </c>
      <c r="O44" s="239" t="s">
        <v>97</v>
      </c>
      <c r="P44" s="255">
        <f>P46</f>
        <v>0</v>
      </c>
      <c r="Q44" s="255">
        <f>Q46</f>
        <v>0</v>
      </c>
      <c r="R44" s="255">
        <f>R46</f>
        <v>0</v>
      </c>
      <c r="S44" s="256">
        <f>S46</f>
        <v>0</v>
      </c>
      <c r="T44" s="6"/>
      <c r="U44" s="153"/>
      <c r="V44" s="249"/>
      <c r="W44" s="206"/>
      <c r="X44" s="206"/>
      <c r="Y44" s="129" t="s">
        <v>98</v>
      </c>
      <c r="Z44" s="130"/>
      <c r="AA44" s="130"/>
      <c r="AB44" s="130"/>
      <c r="AC44" s="131"/>
      <c r="AE44" s="257"/>
      <c r="AF44" s="257"/>
      <c r="AG44" s="369"/>
      <c r="AH44" s="257"/>
      <c r="AI44" s="257"/>
      <c r="AJ44" s="258"/>
    </row>
    <row r="45" spans="1:36" ht="15.75" thickBot="1">
      <c r="A45" s="154"/>
      <c r="B45" s="155"/>
      <c r="C45" s="156">
        <v>6020200.1</v>
      </c>
      <c r="D45" s="157" t="s">
        <v>197</v>
      </c>
      <c r="E45" s="471"/>
      <c r="F45" s="430">
        <v>17150</v>
      </c>
      <c r="G45" s="472">
        <f>44200+17800</f>
        <v>62000</v>
      </c>
      <c r="H45" s="454">
        <f>41440+68560+1061900+17150</f>
        <v>1189050</v>
      </c>
      <c r="I45" s="9"/>
      <c r="J45" s="167"/>
      <c r="K45" s="109"/>
      <c r="L45" s="73"/>
      <c r="M45" s="211"/>
      <c r="N45" s="248"/>
      <c r="O45" s="259"/>
      <c r="P45" s="214"/>
      <c r="Q45" s="214"/>
      <c r="R45" s="214"/>
      <c r="S45" s="216"/>
      <c r="T45" s="6"/>
      <c r="U45" s="153"/>
      <c r="V45" s="260"/>
      <c r="W45" s="261"/>
      <c r="X45" s="261"/>
      <c r="Y45" s="262"/>
      <c r="Z45" s="263"/>
      <c r="AA45" s="263"/>
      <c r="AB45" s="264"/>
      <c r="AC45" s="265"/>
      <c r="AE45" s="257"/>
      <c r="AF45" s="257"/>
      <c r="AG45" s="257"/>
      <c r="AH45" s="257"/>
      <c r="AI45" s="257"/>
      <c r="AJ45" s="258"/>
    </row>
    <row r="46" spans="1:36" ht="15.75" thickBot="1">
      <c r="A46" s="154"/>
      <c r="B46" s="155"/>
      <c r="C46" s="156">
        <v>6020200.2</v>
      </c>
      <c r="D46" s="157" t="s">
        <v>99</v>
      </c>
      <c r="E46" s="471">
        <v>0</v>
      </c>
      <c r="F46" s="430">
        <v>0</v>
      </c>
      <c r="G46" s="472">
        <v>0</v>
      </c>
      <c r="H46" s="454">
        <v>0</v>
      </c>
      <c r="I46" s="9"/>
      <c r="J46" s="167"/>
      <c r="K46" s="109"/>
      <c r="L46" s="73"/>
      <c r="M46" s="74"/>
      <c r="N46" s="75"/>
      <c r="O46" s="76" t="s">
        <v>30</v>
      </c>
      <c r="P46" s="266">
        <f>E128</f>
        <v>0</v>
      </c>
      <c r="Q46" s="266">
        <f>F128</f>
        <v>0</v>
      </c>
      <c r="R46" s="266">
        <f>G128</f>
        <v>0</v>
      </c>
      <c r="S46" s="266">
        <f>H128</f>
        <v>0</v>
      </c>
      <c r="T46" s="6"/>
      <c r="V46" s="63" t="s">
        <v>23</v>
      </c>
      <c r="W46" s="64">
        <v>6</v>
      </c>
      <c r="X46" s="64">
        <v>231</v>
      </c>
      <c r="Y46" s="65" t="s">
        <v>32</v>
      </c>
      <c r="Z46" s="66">
        <f>SUM(Z47:Z52)</f>
        <v>0</v>
      </c>
      <c r="AA46" s="66">
        <f>SUM(AA47:AA52)</f>
        <v>0</v>
      </c>
      <c r="AB46" s="267">
        <f>SUM(AB47:AB52)</f>
        <v>0</v>
      </c>
      <c r="AC46" s="67">
        <f>SUM(AC47:AC52)</f>
        <v>0</v>
      </c>
      <c r="AE46" s="369"/>
      <c r="AF46" s="257"/>
      <c r="AG46" s="257"/>
      <c r="AH46" s="257"/>
      <c r="AI46" s="257"/>
      <c r="AJ46" s="258"/>
    </row>
    <row r="47" spans="1:36" ht="15">
      <c r="A47" s="154"/>
      <c r="B47" s="155"/>
      <c r="C47" s="156">
        <v>6020200.3</v>
      </c>
      <c r="D47" s="157" t="s">
        <v>100</v>
      </c>
      <c r="E47" s="471">
        <v>0</v>
      </c>
      <c r="F47" s="430">
        <v>0</v>
      </c>
      <c r="G47" s="472">
        <v>0</v>
      </c>
      <c r="H47" s="454">
        <v>0</v>
      </c>
      <c r="I47" s="9"/>
      <c r="J47" s="268"/>
      <c r="K47" s="269"/>
      <c r="L47" s="270"/>
      <c r="M47" s="211"/>
      <c r="N47" s="248"/>
      <c r="O47" s="271"/>
      <c r="P47" s="266"/>
      <c r="Q47" s="214"/>
      <c r="R47" s="214"/>
      <c r="S47" s="216"/>
      <c r="T47" s="6"/>
      <c r="V47" s="272"/>
      <c r="W47" s="272"/>
      <c r="X47" s="272"/>
      <c r="Y47" s="273" t="s">
        <v>101</v>
      </c>
      <c r="Z47" s="274"/>
      <c r="AA47" s="274"/>
      <c r="AB47" s="275"/>
      <c r="AC47" s="276"/>
      <c r="AE47" s="277"/>
      <c r="AF47" s="277"/>
      <c r="AG47" s="277"/>
      <c r="AH47" s="277"/>
      <c r="AI47" s="277"/>
      <c r="AJ47" s="258"/>
    </row>
    <row r="48" spans="1:36" ht="15">
      <c r="A48" s="154"/>
      <c r="B48" s="155"/>
      <c r="C48" s="156">
        <v>6020200.4</v>
      </c>
      <c r="D48" s="157" t="s">
        <v>102</v>
      </c>
      <c r="E48" s="471"/>
      <c r="F48" s="431">
        <v>0</v>
      </c>
      <c r="G48" s="472">
        <f>155000+344600+137000+215400+90000+156000</f>
        <v>1098000</v>
      </c>
      <c r="H48" s="454">
        <v>0</v>
      </c>
      <c r="I48" s="9"/>
      <c r="J48" s="167"/>
      <c r="K48" s="56">
        <v>29</v>
      </c>
      <c r="L48" s="57" t="s">
        <v>25</v>
      </c>
      <c r="M48" s="58"/>
      <c r="N48" s="238">
        <v>466</v>
      </c>
      <c r="O48" s="278" t="s">
        <v>103</v>
      </c>
      <c r="P48" s="279">
        <f>P50</f>
        <v>0</v>
      </c>
      <c r="Q48" s="279">
        <f>Q50</f>
        <v>0</v>
      </c>
      <c r="R48" s="279">
        <f>R50</f>
        <v>0</v>
      </c>
      <c r="S48" s="280">
        <f>S50</f>
        <v>106920</v>
      </c>
      <c r="T48" s="6"/>
      <c r="V48" s="281"/>
      <c r="W48" s="281"/>
      <c r="X48" s="281"/>
      <c r="Y48" s="282" t="s">
        <v>104</v>
      </c>
      <c r="Z48" s="283"/>
      <c r="AA48" s="283"/>
      <c r="AB48" s="284"/>
      <c r="AC48" s="285"/>
      <c r="AE48" s="562"/>
      <c r="AF48" s="286"/>
      <c r="AG48" s="286"/>
      <c r="AH48" s="160"/>
      <c r="AI48" s="286"/>
      <c r="AJ48" s="258"/>
    </row>
    <row r="49" spans="1:36" ht="15">
      <c r="A49" s="154"/>
      <c r="B49" s="155"/>
      <c r="C49" s="156">
        <v>6020400</v>
      </c>
      <c r="D49" s="157" t="s">
        <v>40</v>
      </c>
      <c r="E49" s="471">
        <v>0</v>
      </c>
      <c r="F49" s="430">
        <v>60000</v>
      </c>
      <c r="G49" s="472">
        <v>60000</v>
      </c>
      <c r="H49" s="454">
        <f>60000+60000</f>
        <v>120000</v>
      </c>
      <c r="I49" s="9"/>
      <c r="J49" s="167"/>
      <c r="K49" s="72"/>
      <c r="L49" s="287"/>
      <c r="M49" s="211"/>
      <c r="N49" s="248"/>
      <c r="O49" s="271"/>
      <c r="P49" s="266"/>
      <c r="Q49" s="214"/>
      <c r="R49" s="214"/>
      <c r="S49" s="216"/>
      <c r="T49" s="6"/>
      <c r="V49" s="281"/>
      <c r="W49" s="281"/>
      <c r="X49" s="281"/>
      <c r="Y49" s="282"/>
      <c r="Z49" s="283"/>
      <c r="AA49" s="283"/>
      <c r="AB49" s="284"/>
      <c r="AC49" s="285"/>
      <c r="AE49" s="257"/>
      <c r="AF49" s="257"/>
      <c r="AG49" s="257"/>
      <c r="AH49" s="257"/>
      <c r="AI49" s="257"/>
      <c r="AJ49" s="258"/>
    </row>
    <row r="50" spans="1:36" ht="15.75" thickBot="1">
      <c r="A50" s="154"/>
      <c r="B50" s="155"/>
      <c r="C50" s="156">
        <v>6020500</v>
      </c>
      <c r="D50" s="157" t="s">
        <v>34</v>
      </c>
      <c r="E50" s="471"/>
      <c r="F50" s="430">
        <v>0</v>
      </c>
      <c r="G50" s="472">
        <f>120000</f>
        <v>120000</v>
      </c>
      <c r="H50" s="454">
        <f>57600+62296</f>
        <v>119896</v>
      </c>
      <c r="I50" s="9"/>
      <c r="J50" s="167"/>
      <c r="K50" s="288"/>
      <c r="L50" s="289"/>
      <c r="M50" s="225"/>
      <c r="N50" s="290"/>
      <c r="O50" s="227" t="s">
        <v>89</v>
      </c>
      <c r="P50" s="291"/>
      <c r="Q50" s="291"/>
      <c r="R50" s="291"/>
      <c r="S50" s="292">
        <v>106920</v>
      </c>
      <c r="T50" s="6"/>
      <c r="V50" s="293"/>
      <c r="W50" s="293"/>
      <c r="X50" s="293"/>
      <c r="Y50" s="294" t="s">
        <v>55</v>
      </c>
      <c r="Z50" s="295"/>
      <c r="AA50" s="295"/>
      <c r="AB50" s="296"/>
      <c r="AC50" s="297"/>
      <c r="AE50" s="563"/>
      <c r="AF50" s="257"/>
      <c r="AG50" s="257"/>
      <c r="AH50" s="257"/>
      <c r="AI50" s="257"/>
      <c r="AJ50" s="258"/>
    </row>
    <row r="51" spans="1:36" ht="15.75" thickBot="1">
      <c r="A51" s="154"/>
      <c r="B51" s="155"/>
      <c r="C51" s="156">
        <v>6029099</v>
      </c>
      <c r="D51" s="157" t="s">
        <v>44</v>
      </c>
      <c r="E51" s="471">
        <v>0</v>
      </c>
      <c r="F51" s="430"/>
      <c r="G51" s="472">
        <v>0</v>
      </c>
      <c r="H51" s="454">
        <f>48250+54000</f>
        <v>102250</v>
      </c>
      <c r="I51" s="9"/>
      <c r="J51" s="298"/>
      <c r="K51" s="600" t="s">
        <v>105</v>
      </c>
      <c r="L51" s="601"/>
      <c r="M51" s="601"/>
      <c r="N51" s="601"/>
      <c r="O51" s="602"/>
      <c r="P51" s="299">
        <f>P8+P11+P28+P32+P36+P41+P44+P48</f>
        <v>315200</v>
      </c>
      <c r="Q51" s="299">
        <f>Q8+Q11+Q28+Q32+Q36+Q41+Q44+Q48</f>
        <v>3184346</v>
      </c>
      <c r="R51" s="299">
        <f>R8+R11+R28+R32+R36+R41+R44+R48</f>
        <v>30803390</v>
      </c>
      <c r="S51" s="299">
        <f>S8+S11+S28+S32+S36+S41+S44+S48</f>
        <v>30773792</v>
      </c>
      <c r="T51" s="6"/>
      <c r="V51" s="300"/>
      <c r="W51" s="300"/>
      <c r="X51" s="300"/>
      <c r="Y51" s="294" t="s">
        <v>106</v>
      </c>
      <c r="Z51" s="295"/>
      <c r="AA51" s="295"/>
      <c r="AB51" s="296"/>
      <c r="AC51" s="297"/>
      <c r="AE51" s="563"/>
      <c r="AF51" s="563"/>
      <c r="AG51" s="257"/>
      <c r="AH51" s="257"/>
      <c r="AI51" s="257"/>
      <c r="AJ51" s="258"/>
    </row>
    <row r="52" spans="1:36" ht="15">
      <c r="A52" s="154"/>
      <c r="B52" s="155"/>
      <c r="C52" s="156">
        <v>6021010</v>
      </c>
      <c r="D52" s="157" t="s">
        <v>201</v>
      </c>
      <c r="E52" s="471">
        <v>0</v>
      </c>
      <c r="F52" s="430">
        <v>60000</v>
      </c>
      <c r="G52" s="472">
        <v>120000</v>
      </c>
      <c r="H52" s="454">
        <f>47400+60000</f>
        <v>107400</v>
      </c>
      <c r="I52" s="9"/>
      <c r="J52" s="298"/>
      <c r="K52" s="197"/>
      <c r="L52" s="301"/>
      <c r="M52" s="5"/>
      <c r="N52" s="8"/>
      <c r="O52" s="301"/>
      <c r="P52" s="301"/>
      <c r="Q52" s="302"/>
      <c r="R52" s="302"/>
      <c r="S52" s="160"/>
      <c r="T52" s="6"/>
      <c r="V52" s="303"/>
      <c r="W52" s="303"/>
      <c r="X52" s="303"/>
      <c r="Y52" s="304" t="s">
        <v>107</v>
      </c>
      <c r="Z52" s="263"/>
      <c r="AA52" s="263"/>
      <c r="AB52" s="305"/>
      <c r="AC52" s="306"/>
      <c r="AE52" s="160"/>
      <c r="AF52" s="160"/>
      <c r="AG52" s="160"/>
      <c r="AH52" s="160"/>
      <c r="AI52" s="160"/>
      <c r="AJ52" s="258"/>
    </row>
    <row r="53" spans="1:36" ht="16.5" customHeight="1" thickBot="1">
      <c r="A53" s="154"/>
      <c r="B53" s="155"/>
      <c r="C53" s="156">
        <v>6021007.1</v>
      </c>
      <c r="D53" s="157" t="s">
        <v>108</v>
      </c>
      <c r="E53" s="471">
        <v>0</v>
      </c>
      <c r="F53" s="430">
        <v>0</v>
      </c>
      <c r="G53" s="472">
        <v>0</v>
      </c>
      <c r="H53" s="454">
        <v>0</v>
      </c>
      <c r="I53" s="9"/>
      <c r="J53" s="167"/>
      <c r="K53" s="331"/>
      <c r="L53" s="331"/>
      <c r="M53" s="331"/>
      <c r="N53" s="332"/>
      <c r="O53" s="332"/>
      <c r="P53" s="308"/>
      <c r="Q53" s="308"/>
      <c r="R53" s="308"/>
      <c r="S53" s="309"/>
      <c r="T53" s="6"/>
      <c r="V53" s="303"/>
      <c r="W53" s="303"/>
      <c r="X53" s="303"/>
      <c r="Y53" s="304"/>
      <c r="Z53" s="263"/>
      <c r="AA53" s="263"/>
      <c r="AB53" s="305"/>
      <c r="AC53" s="305"/>
      <c r="AE53" s="563"/>
      <c r="AF53" s="257"/>
      <c r="AG53" s="257"/>
      <c r="AH53" s="257"/>
      <c r="AI53" s="257"/>
      <c r="AJ53" s="258"/>
    </row>
    <row r="54" spans="1:36" ht="15.75" thickBot="1">
      <c r="A54" s="154"/>
      <c r="B54" s="155"/>
      <c r="C54" s="156">
        <v>6021007.2</v>
      </c>
      <c r="D54" s="157" t="s">
        <v>109</v>
      </c>
      <c r="E54" s="471">
        <v>0</v>
      </c>
      <c r="F54" s="430">
        <v>0</v>
      </c>
      <c r="G54" s="472">
        <v>3000</v>
      </c>
      <c r="H54" s="454">
        <v>0</v>
      </c>
      <c r="I54" s="9"/>
      <c r="J54" s="167"/>
      <c r="K54" s="302"/>
      <c r="L54" s="302"/>
      <c r="M54" s="160"/>
      <c r="N54" s="8"/>
      <c r="O54" s="8"/>
      <c r="P54" s="8"/>
      <c r="Q54" s="197"/>
      <c r="R54" s="197"/>
      <c r="S54" s="310"/>
      <c r="T54" s="6"/>
      <c r="V54" s="63" t="s">
        <v>23</v>
      </c>
      <c r="W54" s="311">
        <v>6</v>
      </c>
      <c r="X54" s="311">
        <v>466</v>
      </c>
      <c r="Y54" s="64" t="s">
        <v>110</v>
      </c>
      <c r="Z54" s="66">
        <f>SUM(Z55:Z59)</f>
        <v>0</v>
      </c>
      <c r="AA54" s="267">
        <f>SUM(AA55:AA59)</f>
        <v>0</v>
      </c>
      <c r="AB54" s="267">
        <f>SUM(AB55:AB59)</f>
        <v>0</v>
      </c>
      <c r="AC54" s="67">
        <f>SUM(AC55:AC59)</f>
        <v>0</v>
      </c>
      <c r="AE54" s="257"/>
      <c r="AF54" s="257"/>
      <c r="AG54" s="257"/>
      <c r="AH54" s="257"/>
      <c r="AI54" s="257"/>
      <c r="AJ54" s="258"/>
    </row>
    <row r="55" spans="1:36" ht="15">
      <c r="A55" s="154"/>
      <c r="B55" s="155"/>
      <c r="C55" s="156">
        <v>6021007.3</v>
      </c>
      <c r="D55" s="157" t="s">
        <v>111</v>
      </c>
      <c r="E55" s="471">
        <v>0</v>
      </c>
      <c r="F55" s="430">
        <v>0</v>
      </c>
      <c r="G55" s="472">
        <v>0</v>
      </c>
      <c r="H55" s="454">
        <v>0</v>
      </c>
      <c r="I55" s="9"/>
      <c r="J55" s="167"/>
      <c r="K55" s="302"/>
      <c r="L55" s="312"/>
      <c r="M55" s="5"/>
      <c r="N55" s="8"/>
      <c r="O55" s="313"/>
      <c r="P55" s="313"/>
      <c r="Q55" s="314"/>
      <c r="R55" s="315"/>
      <c r="S55" s="316"/>
      <c r="T55" s="6"/>
      <c r="V55" s="317"/>
      <c r="W55" s="318"/>
      <c r="X55" s="318"/>
      <c r="Y55" s="319" t="s">
        <v>113</v>
      </c>
      <c r="Z55" s="274"/>
      <c r="AA55" s="275"/>
      <c r="AB55" s="275"/>
      <c r="AC55" s="276"/>
      <c r="AE55" s="277"/>
      <c r="AF55" s="277"/>
      <c r="AG55" s="277"/>
      <c r="AH55" s="277"/>
      <c r="AI55" s="277"/>
      <c r="AJ55" s="258"/>
    </row>
    <row r="56" spans="1:36" ht="15.75" thickBot="1">
      <c r="A56" s="539"/>
      <c r="B56" s="540"/>
      <c r="C56" s="541"/>
      <c r="D56" s="542" t="s">
        <v>114</v>
      </c>
      <c r="E56" s="543"/>
      <c r="F56" s="544"/>
      <c r="G56" s="545"/>
      <c r="H56" s="546"/>
      <c r="I56" s="9"/>
      <c r="J56" s="167"/>
      <c r="K56" s="302"/>
      <c r="L56" s="312"/>
      <c r="M56" s="5"/>
      <c r="N56" s="8"/>
      <c r="O56" s="313"/>
      <c r="P56" s="313"/>
      <c r="Q56" s="314"/>
      <c r="R56" s="315"/>
      <c r="S56" s="316"/>
      <c r="T56" s="6"/>
      <c r="V56" s="323"/>
      <c r="W56" s="324"/>
      <c r="X56" s="324"/>
      <c r="Y56" s="319" t="s">
        <v>115</v>
      </c>
      <c r="Z56" s="325"/>
      <c r="AA56" s="284"/>
      <c r="AB56" s="284"/>
      <c r="AC56" s="285"/>
      <c r="AE56" s="362"/>
      <c r="AF56" s="277"/>
      <c r="AG56" s="277"/>
      <c r="AH56" s="277"/>
      <c r="AI56" s="277"/>
      <c r="AJ56" s="258"/>
    </row>
    <row r="57" spans="1:36" ht="15.75" thickBot="1">
      <c r="A57" s="326"/>
      <c r="B57" s="327"/>
      <c r="C57" s="328">
        <v>6022</v>
      </c>
      <c r="D57" s="329" t="s">
        <v>46</v>
      </c>
      <c r="E57" s="473">
        <f>E58+E59+E60+E61+E62+E63+E65+E66</f>
        <v>98000</v>
      </c>
      <c r="F57" s="473">
        <f>F58+F59+F60+F61+F62+F63+F64+F65+F66</f>
        <v>152700</v>
      </c>
      <c r="G57" s="473">
        <f>G58+G59+G60+G61+G62+G63+G64+G65+G66</f>
        <v>1530000</v>
      </c>
      <c r="H57" s="496">
        <f>H58+H59+H60+H61+H62+H63+H64+H65+H66</f>
        <v>1247029</v>
      </c>
      <c r="I57" s="9"/>
      <c r="J57" s="330"/>
      <c r="P57" s="314"/>
      <c r="Q57" s="314"/>
      <c r="R57" s="314"/>
      <c r="S57" s="316"/>
      <c r="T57" s="6"/>
      <c r="V57" s="333"/>
      <c r="W57" s="334"/>
      <c r="X57" s="334"/>
      <c r="Y57" s="335" t="s">
        <v>116</v>
      </c>
      <c r="Z57" s="336"/>
      <c r="AA57" s="296"/>
      <c r="AB57" s="296"/>
      <c r="AC57" s="297"/>
      <c r="AE57" s="570"/>
      <c r="AF57" s="337"/>
      <c r="AG57" s="160"/>
      <c r="AH57" s="257"/>
      <c r="AI57" s="257"/>
      <c r="AJ57" s="258"/>
    </row>
    <row r="58" spans="1:36" s="344" customFormat="1" ht="15">
      <c r="A58" s="338"/>
      <c r="B58" s="339"/>
      <c r="C58" s="69">
        <v>6022001</v>
      </c>
      <c r="D58" s="250" t="s">
        <v>48</v>
      </c>
      <c r="E58" s="474">
        <v>48000</v>
      </c>
      <c r="F58" s="426">
        <v>96196</v>
      </c>
      <c r="G58" s="475">
        <f>49000+51000+50000+50000+50000+50000+17000+50000+35000+29000+48000+81000</f>
        <v>560000</v>
      </c>
      <c r="H58" s="455">
        <f>59236+62260+101000+27988+96632+79396+65956+96196</f>
        <v>588664</v>
      </c>
      <c r="I58" s="9"/>
      <c r="J58" s="167"/>
      <c r="K58" s="340"/>
      <c r="L58" s="340"/>
      <c r="M58" s="340"/>
      <c r="N58" s="307"/>
      <c r="O58" s="307"/>
      <c r="P58" s="314"/>
      <c r="Q58" s="314"/>
      <c r="R58" s="314"/>
      <c r="S58" s="314"/>
      <c r="T58" s="341"/>
      <c r="U58"/>
      <c r="V58" s="260"/>
      <c r="W58" s="334"/>
      <c r="X58" s="334"/>
      <c r="Y58" s="342" t="s">
        <v>117</v>
      </c>
      <c r="Z58" s="343"/>
      <c r="AA58" s="305"/>
      <c r="AB58" s="305"/>
      <c r="AC58" s="306"/>
      <c r="AE58" s="345"/>
      <c r="AF58" s="345"/>
      <c r="AG58" s="345"/>
      <c r="AH58" s="345"/>
      <c r="AI58" s="346"/>
      <c r="AJ58" s="347"/>
    </row>
    <row r="59" spans="1:36" ht="18" customHeight="1" thickBot="1">
      <c r="A59" s="154"/>
      <c r="B59" s="339"/>
      <c r="C59" s="156">
        <v>6022002</v>
      </c>
      <c r="D59" s="157" t="s">
        <v>50</v>
      </c>
      <c r="E59" s="474">
        <v>10000</v>
      </c>
      <c r="F59" s="426">
        <v>6467</v>
      </c>
      <c r="G59" s="475">
        <v>100000</v>
      </c>
      <c r="H59" s="455">
        <f>6032+5381+11848+6901+5598+5598+5598+5598+41120+6467</f>
        <v>100141</v>
      </c>
      <c r="I59" s="9"/>
      <c r="J59" s="167"/>
      <c r="K59" s="340"/>
      <c r="L59" s="340"/>
      <c r="M59" s="340"/>
      <c r="N59" s="307"/>
      <c r="O59" s="307"/>
      <c r="P59" s="314"/>
      <c r="Q59" s="314"/>
      <c r="R59" s="314"/>
      <c r="S59" s="314"/>
      <c r="T59" s="6"/>
      <c r="V59" s="260"/>
      <c r="W59" s="334"/>
      <c r="X59" s="334"/>
      <c r="Y59" s="348" t="s">
        <v>118</v>
      </c>
      <c r="Z59" s="343"/>
      <c r="AA59" s="342"/>
      <c r="AB59" s="305"/>
      <c r="AC59" s="306"/>
      <c r="AE59" s="286"/>
      <c r="AF59" s="286"/>
      <c r="AG59" s="286"/>
      <c r="AH59" s="286"/>
      <c r="AI59" s="257"/>
      <c r="AJ59" s="258"/>
    </row>
    <row r="60" spans="1:36" ht="15.75" thickBot="1">
      <c r="A60" s="174"/>
      <c r="B60" s="155"/>
      <c r="C60" s="156">
        <v>6022003.1</v>
      </c>
      <c r="D60" s="157" t="s">
        <v>119</v>
      </c>
      <c r="E60" s="474">
        <v>0</v>
      </c>
      <c r="F60" s="430"/>
      <c r="G60" s="475">
        <v>0</v>
      </c>
      <c r="H60" s="455">
        <v>0</v>
      </c>
      <c r="I60" s="9"/>
      <c r="J60" s="167"/>
      <c r="K60" s="340"/>
      <c r="L60" s="340"/>
      <c r="M60" s="340"/>
      <c r="N60" s="307"/>
      <c r="O60" s="307"/>
      <c r="P60" s="6"/>
      <c r="Q60" s="312"/>
      <c r="R60" s="349"/>
      <c r="S60" s="349"/>
      <c r="T60" s="6"/>
      <c r="U60" s="344"/>
      <c r="V60" s="350"/>
      <c r="W60" s="351"/>
      <c r="X60" s="351"/>
      <c r="Y60" s="65" t="s">
        <v>105</v>
      </c>
      <c r="Z60" s="66">
        <f>Z46+Z54+Z8</f>
        <v>0</v>
      </c>
      <c r="AA60" s="66">
        <f>AA46+AA54+AA8</f>
        <v>0</v>
      </c>
      <c r="AB60" s="66">
        <f>AB46+AB54+AB8</f>
        <v>0</v>
      </c>
      <c r="AC60" s="352">
        <f>AC46+AC54+AC8</f>
        <v>0</v>
      </c>
      <c r="AE60" s="353"/>
      <c r="AF60" s="353"/>
      <c r="AG60" s="353"/>
      <c r="AH60" s="353"/>
      <c r="AI60" s="353"/>
      <c r="AJ60" s="258"/>
    </row>
    <row r="61" spans="1:36" ht="18.75" customHeight="1">
      <c r="A61" s="154"/>
      <c r="B61" s="155"/>
      <c r="C61" s="156">
        <v>6022003.2</v>
      </c>
      <c r="D61" s="157" t="s">
        <v>52</v>
      </c>
      <c r="E61" s="474">
        <v>8000</v>
      </c>
      <c r="F61" s="430">
        <v>5852</v>
      </c>
      <c r="G61" s="475">
        <v>96000</v>
      </c>
      <c r="H61" s="455">
        <f>6220+7158+21917+5552+5966+5760+6030+5884+5852</f>
        <v>70339</v>
      </c>
      <c r="I61" s="9"/>
      <c r="J61" s="167"/>
      <c r="K61" s="354"/>
      <c r="L61" s="354"/>
      <c r="M61" s="354"/>
      <c r="N61" s="355"/>
      <c r="O61" s="355"/>
      <c r="P61" s="547"/>
      <c r="Q61" s="356"/>
      <c r="R61" s="357"/>
      <c r="S61" s="358"/>
      <c r="T61" s="6"/>
      <c r="V61" s="359"/>
      <c r="W61" s="359"/>
      <c r="X61" s="359"/>
      <c r="Y61" s="360"/>
      <c r="Z61" s="361"/>
      <c r="AA61" s="361"/>
      <c r="AB61" s="361"/>
      <c r="AC61" s="361"/>
      <c r="AE61" s="362"/>
      <c r="AF61" s="362"/>
      <c r="AG61" s="362"/>
      <c r="AH61" s="362"/>
      <c r="AI61" s="362"/>
      <c r="AJ61" s="258"/>
    </row>
    <row r="62" spans="1:36" ht="15">
      <c r="A62" s="154"/>
      <c r="B62" s="155"/>
      <c r="C62" s="156">
        <v>6022003.3</v>
      </c>
      <c r="D62" s="157" t="s">
        <v>54</v>
      </c>
      <c r="E62" s="474">
        <v>2000</v>
      </c>
      <c r="F62" s="430"/>
      <c r="G62" s="475">
        <v>24000</v>
      </c>
      <c r="H62" s="455">
        <f>7020+4680</f>
        <v>11700</v>
      </c>
      <c r="I62" s="9"/>
      <c r="J62" s="167"/>
      <c r="K62" s="340"/>
      <c r="L62" s="340"/>
      <c r="M62" s="340"/>
      <c r="N62" s="363"/>
      <c r="O62" s="363"/>
      <c r="P62" s="364"/>
      <c r="Q62" s="6"/>
      <c r="R62" s="365"/>
      <c r="S62" s="6"/>
      <c r="T62" s="6"/>
      <c r="V62" s="366"/>
      <c r="W62" s="366"/>
      <c r="X62" s="366"/>
      <c r="Y62" s="366"/>
      <c r="Z62" s="366"/>
      <c r="AA62" s="366"/>
      <c r="AB62" s="366"/>
      <c r="AC62" s="366"/>
      <c r="AE62" s="257"/>
      <c r="AF62" s="257"/>
      <c r="AG62" s="257"/>
      <c r="AH62" s="257"/>
      <c r="AI62" s="257"/>
      <c r="AJ62" s="258"/>
    </row>
    <row r="63" spans="1:36" ht="15.75">
      <c r="A63" s="154"/>
      <c r="B63" s="155"/>
      <c r="C63" s="156">
        <v>6022004</v>
      </c>
      <c r="D63" s="157" t="s">
        <v>56</v>
      </c>
      <c r="E63" s="474">
        <v>30000</v>
      </c>
      <c r="F63" s="430">
        <v>34285</v>
      </c>
      <c r="G63" s="475">
        <v>650000</v>
      </c>
      <c r="H63" s="455">
        <f>40450+47455+99025+33510+37160+3530+30420+25150+34285</f>
        <v>350985</v>
      </c>
      <c r="I63" s="9"/>
      <c r="J63" s="167"/>
      <c r="K63" s="367"/>
      <c r="L63" s="367"/>
      <c r="M63" s="367"/>
      <c r="N63" s="367"/>
      <c r="O63" s="367"/>
      <c r="P63" s="367"/>
      <c r="Q63" s="367"/>
      <c r="R63" s="367"/>
      <c r="S63" s="367"/>
      <c r="T63" s="6"/>
      <c r="V63" s="597" t="s">
        <v>120</v>
      </c>
      <c r="W63" s="597"/>
      <c r="X63" s="597"/>
      <c r="Y63" s="368"/>
      <c r="Z63" s="597" t="s">
        <v>112</v>
      </c>
      <c r="AA63" s="597"/>
      <c r="AB63" s="597" t="s">
        <v>121</v>
      </c>
      <c r="AC63" s="597"/>
      <c r="AE63" s="369"/>
      <c r="AF63" s="257"/>
      <c r="AG63" s="257"/>
      <c r="AH63" s="257"/>
      <c r="AI63" s="257"/>
      <c r="AJ63" s="258"/>
    </row>
    <row r="64" spans="1:36" ht="15">
      <c r="A64" s="182"/>
      <c r="B64" s="182"/>
      <c r="C64" s="116">
        <v>6022004.1</v>
      </c>
      <c r="D64" s="531" t="s">
        <v>122</v>
      </c>
      <c r="E64" s="2">
        <v>0</v>
      </c>
      <c r="F64" s="430"/>
      <c r="G64" s="533"/>
      <c r="H64" s="534"/>
      <c r="I64" s="9"/>
      <c r="J64" s="370"/>
      <c r="T64" s="6"/>
      <c r="V64" s="587"/>
      <c r="W64" s="587"/>
      <c r="X64" s="587"/>
      <c r="Y64" s="371"/>
      <c r="Z64" s="588"/>
      <c r="AA64" s="588"/>
      <c r="AB64" s="588" t="s">
        <v>123</v>
      </c>
      <c r="AC64" s="588"/>
      <c r="AE64" s="160"/>
      <c r="AF64" s="353"/>
      <c r="AG64" s="353"/>
      <c r="AH64" s="286"/>
      <c r="AI64" s="286"/>
      <c r="AJ64" s="258"/>
    </row>
    <row r="65" spans="1:36" ht="15">
      <c r="A65" s="182"/>
      <c r="B65" s="182"/>
      <c r="C65" s="116">
        <v>6022007</v>
      </c>
      <c r="D65" s="531" t="s">
        <v>124</v>
      </c>
      <c r="E65" s="532">
        <v>0</v>
      </c>
      <c r="F65" s="430"/>
      <c r="G65" s="533"/>
      <c r="H65" s="534">
        <v>0</v>
      </c>
      <c r="I65" s="9"/>
      <c r="J65" s="340"/>
      <c r="T65" s="6"/>
      <c r="AE65" s="160"/>
      <c r="AF65" s="277"/>
      <c r="AG65" s="277"/>
      <c r="AH65" s="257"/>
      <c r="AI65" s="369"/>
      <c r="AJ65" s="258"/>
    </row>
    <row r="66" spans="1:36" ht="15.75" thickBot="1">
      <c r="A66" s="320"/>
      <c r="B66" s="18"/>
      <c r="C66" s="321">
        <v>6022003.4</v>
      </c>
      <c r="D66" s="322" t="s">
        <v>114</v>
      </c>
      <c r="E66" s="476">
        <v>0</v>
      </c>
      <c r="F66" s="428">
        <v>9900</v>
      </c>
      <c r="G66" s="477">
        <f>15000+15000+15000+40000+15000</f>
        <v>100000</v>
      </c>
      <c r="H66" s="456">
        <f>11500+32900+31300+9900+9900+9900+9900+9900</f>
        <v>125200</v>
      </c>
      <c r="I66" s="9"/>
      <c r="J66" s="340"/>
      <c r="T66" s="6"/>
      <c r="AE66" s="160"/>
      <c r="AF66" s="277"/>
      <c r="AG66" s="277"/>
      <c r="AH66" s="257"/>
      <c r="AI66" s="369"/>
      <c r="AJ66" s="258"/>
    </row>
    <row r="67" spans="1:36" ht="15.75" thickBot="1">
      <c r="A67" s="372"/>
      <c r="B67" s="373"/>
      <c r="C67" s="328">
        <v>6023</v>
      </c>
      <c r="D67" s="374" t="s">
        <v>59</v>
      </c>
      <c r="E67" s="478">
        <f>E68+E69+E70+E71+E72+E75+E73+E74</f>
        <v>2200</v>
      </c>
      <c r="F67" s="478">
        <f>F68+F69+F70+F71+F72+F75+F73+F74</f>
        <v>33654</v>
      </c>
      <c r="G67" s="478">
        <f>G68+G69+G70+G71+G72+G75+G73+G74</f>
        <v>470800</v>
      </c>
      <c r="H67" s="497">
        <f>H68+H69+H70+H71+H72+H75+H73+H74</f>
        <v>603434</v>
      </c>
      <c r="I67" s="9"/>
      <c r="J67" s="340"/>
      <c r="P67" s="423"/>
      <c r="T67" s="6"/>
      <c r="AE67" s="258"/>
      <c r="AF67" s="258"/>
      <c r="AG67" s="258"/>
      <c r="AH67" s="258"/>
      <c r="AI67" s="258"/>
      <c r="AJ67" s="258"/>
    </row>
    <row r="68" spans="1:36" s="344" customFormat="1" ht="15">
      <c r="A68" s="375"/>
      <c r="B68" s="160"/>
      <c r="C68" s="69">
        <v>6023100.1</v>
      </c>
      <c r="D68" s="376" t="s">
        <v>125</v>
      </c>
      <c r="E68" s="480">
        <v>0</v>
      </c>
      <c r="F68" s="481">
        <v>0</v>
      </c>
      <c r="G68" s="482">
        <f>30000+200000+32600+38000</f>
        <v>300600</v>
      </c>
      <c r="H68" s="457">
        <f>338596</f>
        <v>338596</v>
      </c>
      <c r="I68" s="9"/>
      <c r="J68" s="354"/>
      <c r="K68"/>
      <c r="L68"/>
      <c r="M68"/>
      <c r="N68"/>
      <c r="O68"/>
      <c r="P68" s="423"/>
      <c r="Q68"/>
      <c r="R68"/>
      <c r="S68"/>
      <c r="T68" s="341"/>
      <c r="U68"/>
      <c r="AE68" s="347"/>
      <c r="AF68" s="347"/>
      <c r="AG68" s="347"/>
      <c r="AH68" s="347"/>
      <c r="AI68" s="347"/>
      <c r="AJ68" s="347"/>
    </row>
    <row r="69" spans="1:20" ht="15">
      <c r="A69" s="121"/>
      <c r="B69" s="115"/>
      <c r="C69" s="156">
        <v>6023100.2</v>
      </c>
      <c r="D69" s="377" t="s">
        <v>64</v>
      </c>
      <c r="E69" s="483">
        <v>0</v>
      </c>
      <c r="F69" s="484">
        <v>0</v>
      </c>
      <c r="G69" s="485">
        <v>0</v>
      </c>
      <c r="H69" s="458">
        <v>0</v>
      </c>
      <c r="I69" s="9"/>
      <c r="J69" s="340"/>
      <c r="T69" s="6"/>
    </row>
    <row r="70" spans="1:21" ht="15">
      <c r="A70" s="121"/>
      <c r="B70" s="182"/>
      <c r="C70" s="156">
        <v>6023200.1</v>
      </c>
      <c r="D70" s="377" t="s">
        <v>67</v>
      </c>
      <c r="E70" s="483">
        <v>0</v>
      </c>
      <c r="F70" s="484">
        <v>0</v>
      </c>
      <c r="G70" s="485">
        <v>0</v>
      </c>
      <c r="H70" s="458">
        <v>0</v>
      </c>
      <c r="I70" s="9"/>
      <c r="J70" s="340"/>
      <c r="K70" s="344"/>
      <c r="L70" s="344"/>
      <c r="M70" s="344"/>
      <c r="N70" s="344"/>
      <c r="O70" s="344"/>
      <c r="P70" s="344"/>
      <c r="Q70" s="344"/>
      <c r="R70" s="344"/>
      <c r="S70" s="344"/>
      <c r="T70" s="6"/>
      <c r="U70" s="344"/>
    </row>
    <row r="71" spans="1:20" ht="15">
      <c r="A71" s="154"/>
      <c r="B71" s="155"/>
      <c r="C71" s="156">
        <v>6023200.2</v>
      </c>
      <c r="D71" s="377" t="s">
        <v>69</v>
      </c>
      <c r="E71" s="483">
        <v>0</v>
      </c>
      <c r="F71" s="484">
        <v>0</v>
      </c>
      <c r="G71" s="485">
        <v>0</v>
      </c>
      <c r="H71" s="458">
        <v>0</v>
      </c>
      <c r="I71" s="9"/>
      <c r="J71" s="340"/>
      <c r="T71" s="6"/>
    </row>
    <row r="72" spans="1:20" ht="15">
      <c r="A72" s="154"/>
      <c r="B72" s="87"/>
      <c r="C72" s="156">
        <v>6023300</v>
      </c>
      <c r="D72" s="377" t="s">
        <v>73</v>
      </c>
      <c r="E72" s="483">
        <v>0</v>
      </c>
      <c r="F72" s="484">
        <v>17454</v>
      </c>
      <c r="G72" s="485">
        <f>92000+26000</f>
        <v>118000</v>
      </c>
      <c r="H72" s="458">
        <f>71284+29592+17454</f>
        <v>118330</v>
      </c>
      <c r="I72" s="9"/>
      <c r="J72" s="340"/>
      <c r="O72" s="555"/>
      <c r="T72" s="6"/>
    </row>
    <row r="73" spans="1:20" ht="15">
      <c r="A73" s="187"/>
      <c r="B73" s="87"/>
      <c r="C73" s="156">
        <v>6023900.1</v>
      </c>
      <c r="D73" s="377" t="s">
        <v>126</v>
      </c>
      <c r="E73" s="483">
        <v>0</v>
      </c>
      <c r="F73" s="484"/>
      <c r="G73" s="485">
        <v>0</v>
      </c>
      <c r="H73" s="458">
        <f>1920+4690</f>
        <v>6610</v>
      </c>
      <c r="I73" s="9"/>
      <c r="J73" s="340"/>
      <c r="T73" s="6"/>
    </row>
    <row r="74" spans="1:20" ht="15">
      <c r="A74" s="187"/>
      <c r="B74" s="87"/>
      <c r="C74" s="88">
        <v>6023900.2</v>
      </c>
      <c r="D74" s="378" t="s">
        <v>127</v>
      </c>
      <c r="E74" s="483">
        <v>2200</v>
      </c>
      <c r="F74" s="484">
        <v>16200</v>
      </c>
      <c r="G74" s="485">
        <f>21000+2200+2000</f>
        <v>25200</v>
      </c>
      <c r="H74" s="458">
        <f>4500+16200</f>
        <v>20700</v>
      </c>
      <c r="I74" s="9"/>
      <c r="J74" s="340"/>
      <c r="T74" s="6"/>
    </row>
    <row r="75" spans="1:20" ht="15.75" thickBot="1">
      <c r="A75" s="187"/>
      <c r="B75" s="87"/>
      <c r="C75" s="156">
        <v>6025600</v>
      </c>
      <c r="D75" s="377" t="s">
        <v>128</v>
      </c>
      <c r="E75" s="483">
        <v>0</v>
      </c>
      <c r="F75" s="484"/>
      <c r="G75" s="485">
        <v>27000</v>
      </c>
      <c r="H75" s="458">
        <f>12896+12896+14000+79406</f>
        <v>119198</v>
      </c>
      <c r="I75" s="9"/>
      <c r="J75" s="340"/>
      <c r="T75" s="6"/>
    </row>
    <row r="76" spans="1:20" ht="15.75" thickBot="1">
      <c r="A76" s="379"/>
      <c r="B76" s="379"/>
      <c r="C76" s="379">
        <v>6024</v>
      </c>
      <c r="D76" s="379" t="s">
        <v>28</v>
      </c>
      <c r="E76" s="479">
        <f>E77+E78+E79+E80+E81</f>
        <v>0</v>
      </c>
      <c r="F76" s="479">
        <f>F77+F78+F79+F80+F81</f>
        <v>5000</v>
      </c>
      <c r="G76" s="479">
        <f>G77+G78+G79+G80+G81</f>
        <v>500000</v>
      </c>
      <c r="H76" s="479">
        <f>H77+H78+H79+H80+H81</f>
        <v>338000</v>
      </c>
      <c r="I76" s="9"/>
      <c r="J76" s="302"/>
      <c r="K76" s="344"/>
      <c r="L76" s="344"/>
      <c r="M76" s="344"/>
      <c r="N76" s="344"/>
      <c r="O76" s="344"/>
      <c r="P76" s="344"/>
      <c r="Q76" s="344"/>
      <c r="R76" s="344"/>
      <c r="S76" s="344"/>
      <c r="T76" s="6"/>
    </row>
    <row r="77" spans="1:21" s="344" customFormat="1" ht="15">
      <c r="A77" s="380"/>
      <c r="B77" s="381"/>
      <c r="C77" s="382">
        <v>6024100.1</v>
      </c>
      <c r="D77" s="383" t="s">
        <v>129</v>
      </c>
      <c r="E77" s="432">
        <v>0</v>
      </c>
      <c r="F77" s="433">
        <v>5000</v>
      </c>
      <c r="G77" s="447">
        <f>43000+27000+10000</f>
        <v>80000</v>
      </c>
      <c r="H77" s="459">
        <f>26000+11000+5500+23500+5000</f>
        <v>71000</v>
      </c>
      <c r="I77" s="9"/>
      <c r="J77" s="384"/>
      <c r="K77"/>
      <c r="L77"/>
      <c r="M77"/>
      <c r="N77"/>
      <c r="O77"/>
      <c r="P77"/>
      <c r="Q77"/>
      <c r="R77"/>
      <c r="S77"/>
      <c r="T77" s="341"/>
      <c r="U77"/>
    </row>
    <row r="78" spans="1:20" ht="15">
      <c r="A78" s="385"/>
      <c r="B78" s="386"/>
      <c r="C78" s="180">
        <v>6024100.2</v>
      </c>
      <c r="D78" s="181" t="s">
        <v>130</v>
      </c>
      <c r="E78" s="429">
        <v>0</v>
      </c>
      <c r="F78" s="434">
        <v>0</v>
      </c>
      <c r="G78" s="444">
        <f>100000+200000+42600+57400+20000</f>
        <v>420000</v>
      </c>
      <c r="H78" s="460">
        <f>77000+63500+115500+11000</f>
        <v>267000</v>
      </c>
      <c r="I78" s="9"/>
      <c r="J78" s="387"/>
      <c r="T78" s="6"/>
    </row>
    <row r="79" spans="1:21" ht="15">
      <c r="A79" s="385"/>
      <c r="B79" s="386"/>
      <c r="C79" s="180">
        <v>6024100.3</v>
      </c>
      <c r="D79" s="181" t="s">
        <v>131</v>
      </c>
      <c r="E79" s="429">
        <v>0</v>
      </c>
      <c r="F79" s="434">
        <v>0</v>
      </c>
      <c r="G79" s="444">
        <v>0</v>
      </c>
      <c r="H79" s="460">
        <v>0</v>
      </c>
      <c r="I79" s="9"/>
      <c r="J79" s="302"/>
      <c r="T79" s="6"/>
      <c r="U79" s="344"/>
    </row>
    <row r="80" spans="1:20" ht="15">
      <c r="A80" s="388"/>
      <c r="B80" s="389"/>
      <c r="C80" s="390">
        <v>6024100.4</v>
      </c>
      <c r="D80" s="391" t="s">
        <v>132</v>
      </c>
      <c r="E80" s="429">
        <v>0</v>
      </c>
      <c r="F80" s="434">
        <v>0</v>
      </c>
      <c r="G80" s="444">
        <v>0</v>
      </c>
      <c r="H80" s="460">
        <v>0</v>
      </c>
      <c r="I80" s="9"/>
      <c r="J80" s="197"/>
      <c r="T80" s="6"/>
    </row>
    <row r="81" spans="1:20" ht="15.75" thickBot="1">
      <c r="A81" s="392"/>
      <c r="B81" s="393"/>
      <c r="C81" s="394">
        <v>6024200</v>
      </c>
      <c r="D81" s="395" t="s">
        <v>133</v>
      </c>
      <c r="E81" s="435">
        <v>0</v>
      </c>
      <c r="F81" s="434">
        <v>0</v>
      </c>
      <c r="G81" s="444">
        <v>0</v>
      </c>
      <c r="H81" s="460">
        <v>0</v>
      </c>
      <c r="I81" s="9"/>
      <c r="J81" s="302"/>
      <c r="T81" s="6"/>
    </row>
    <row r="82" spans="1:20" ht="15.75" thickBot="1">
      <c r="A82" s="498"/>
      <c r="B82" s="499"/>
      <c r="C82" s="328">
        <v>6025</v>
      </c>
      <c r="D82" s="329" t="s">
        <v>134</v>
      </c>
      <c r="E82" s="436">
        <f>E83+E85+E84+E86+E88+E89+E90+E91+E92+E93+E94+E95+E87+E96+E98+E99+E100+E101+E102+E103+E104+E105+E97</f>
        <v>0</v>
      </c>
      <c r="F82" s="436">
        <f>F83+F85+F84+F86+F88+F89+F90+F91+F92+F93+F94+F95+F87+F96+F98+F99+F100+F101+F102+F103+F104+F105+F97</f>
        <v>210300</v>
      </c>
      <c r="G82" s="436">
        <f>G83+G85+G84+G86+G88+G89+G90+G91+G92+G93+G94+G95+G87+G96+G98+G99+G100+G101+G102+G103+G104+G105+G97</f>
        <v>375200</v>
      </c>
      <c r="H82" s="500">
        <f>H83+H85+H84+H86+H88+H89+H90+H91+H92+H93+H94+H95+H87+H96+H98+H99+H100+H101+H102+H103+H104+H105+H97</f>
        <v>389854</v>
      </c>
      <c r="I82" s="9"/>
      <c r="J82" s="302"/>
      <c r="T82" s="6"/>
    </row>
    <row r="83" spans="1:21" s="344" customFormat="1" ht="15">
      <c r="A83" s="174"/>
      <c r="B83" s="221"/>
      <c r="C83" s="69">
        <v>6021002</v>
      </c>
      <c r="D83" s="250" t="s">
        <v>135</v>
      </c>
      <c r="E83" s="425">
        <v>0</v>
      </c>
      <c r="F83" s="426">
        <v>0</v>
      </c>
      <c r="G83" s="439">
        <v>0</v>
      </c>
      <c r="H83" s="462">
        <v>0</v>
      </c>
      <c r="I83" s="9"/>
      <c r="J83" s="396"/>
      <c r="K83"/>
      <c r="L83"/>
      <c r="M83"/>
      <c r="N83"/>
      <c r="O83"/>
      <c r="P83"/>
      <c r="Q83"/>
      <c r="R83"/>
      <c r="S83"/>
      <c r="T83" s="341"/>
      <c r="U83"/>
    </row>
    <row r="84" spans="1:20" ht="15">
      <c r="A84" s="154"/>
      <c r="B84" s="155"/>
      <c r="C84" s="156">
        <v>6025300</v>
      </c>
      <c r="D84" s="157" t="s">
        <v>136</v>
      </c>
      <c r="E84" s="425"/>
      <c r="F84" s="430">
        <v>45500</v>
      </c>
      <c r="G84" s="439">
        <v>120000</v>
      </c>
      <c r="H84" s="462">
        <f>7200+5000+7800+24570+20800+45500</f>
        <v>110870</v>
      </c>
      <c r="I84" s="9"/>
      <c r="J84" s="397"/>
      <c r="T84" s="6"/>
    </row>
    <row r="85" spans="1:21" ht="15">
      <c r="A85" s="154"/>
      <c r="B85" s="155"/>
      <c r="C85" s="156">
        <v>6025400</v>
      </c>
      <c r="D85" s="157" t="s">
        <v>137</v>
      </c>
      <c r="E85" s="425"/>
      <c r="F85" s="430"/>
      <c r="G85" s="439">
        <v>0</v>
      </c>
      <c r="H85" s="462">
        <v>0</v>
      </c>
      <c r="I85" s="9"/>
      <c r="J85" s="197"/>
      <c r="T85" s="6"/>
      <c r="U85" s="344"/>
    </row>
    <row r="86" spans="1:20" ht="15">
      <c r="A86" s="154"/>
      <c r="B86" s="87"/>
      <c r="C86" s="156">
        <v>6025400.1</v>
      </c>
      <c r="D86" s="157" t="s">
        <v>138</v>
      </c>
      <c r="E86" s="425"/>
      <c r="F86" s="430"/>
      <c r="G86" s="439">
        <f>14800+51000+30000+14400</f>
        <v>110200</v>
      </c>
      <c r="H86" s="462">
        <f>88800+21384</f>
        <v>110184</v>
      </c>
      <c r="I86" s="9"/>
      <c r="J86" s="302"/>
      <c r="O86" s="423"/>
      <c r="T86" s="6"/>
    </row>
    <row r="87" spans="1:20" ht="15">
      <c r="A87" s="187"/>
      <c r="B87" s="87"/>
      <c r="C87" s="156">
        <v>6025400.11</v>
      </c>
      <c r="D87" s="157" t="s">
        <v>139</v>
      </c>
      <c r="E87" s="425">
        <v>0</v>
      </c>
      <c r="F87" s="430"/>
      <c r="G87" s="439">
        <v>0</v>
      </c>
      <c r="H87" s="462">
        <v>0</v>
      </c>
      <c r="I87" s="9"/>
      <c r="J87" s="302"/>
      <c r="T87" s="6"/>
    </row>
    <row r="88" spans="1:20" ht="15">
      <c r="A88" s="187"/>
      <c r="B88" s="87"/>
      <c r="C88" s="156">
        <v>6025400.2</v>
      </c>
      <c r="D88" s="157" t="s">
        <v>140</v>
      </c>
      <c r="E88" s="425">
        <v>0</v>
      </c>
      <c r="F88" s="430">
        <v>25000</v>
      </c>
      <c r="G88" s="439">
        <v>0</v>
      </c>
      <c r="H88" s="462">
        <v>25000</v>
      </c>
      <c r="I88" s="9"/>
      <c r="J88" s="302"/>
      <c r="T88" s="6"/>
    </row>
    <row r="89" spans="1:20" ht="15">
      <c r="A89" s="187"/>
      <c r="B89" s="126"/>
      <c r="C89" s="156">
        <v>6025400.3</v>
      </c>
      <c r="D89" s="157" t="s">
        <v>141</v>
      </c>
      <c r="E89" s="425">
        <v>0</v>
      </c>
      <c r="F89" s="430">
        <v>0</v>
      </c>
      <c r="G89" s="439">
        <v>0</v>
      </c>
      <c r="H89" s="462">
        <v>0</v>
      </c>
      <c r="I89" s="9"/>
      <c r="J89" s="302"/>
      <c r="T89" s="6"/>
    </row>
    <row r="90" spans="1:20" ht="15">
      <c r="A90" s="220"/>
      <c r="B90" s="18"/>
      <c r="C90" s="156">
        <v>6025400.4</v>
      </c>
      <c r="D90" s="157" t="s">
        <v>142</v>
      </c>
      <c r="E90" s="425">
        <v>0</v>
      </c>
      <c r="F90" s="430">
        <v>0</v>
      </c>
      <c r="G90" s="439">
        <v>0</v>
      </c>
      <c r="H90" s="462">
        <v>0</v>
      </c>
      <c r="I90" s="9"/>
      <c r="J90" s="302"/>
      <c r="T90" s="6"/>
    </row>
    <row r="91" spans="1:20" ht="15">
      <c r="A91" s="174"/>
      <c r="B91" s="87"/>
      <c r="C91" s="156">
        <v>6025400.5</v>
      </c>
      <c r="D91" s="157" t="s">
        <v>143</v>
      </c>
      <c r="E91" s="425">
        <v>0</v>
      </c>
      <c r="F91" s="430">
        <v>0</v>
      </c>
      <c r="G91" s="439">
        <v>0</v>
      </c>
      <c r="H91" s="462">
        <v>0</v>
      </c>
      <c r="I91" s="9"/>
      <c r="J91" s="302"/>
      <c r="T91" s="6"/>
    </row>
    <row r="92" spans="1:20" ht="15">
      <c r="A92" s="154"/>
      <c r="B92" s="196"/>
      <c r="C92" s="156">
        <v>6025400.6</v>
      </c>
      <c r="D92" s="157" t="s">
        <v>144</v>
      </c>
      <c r="E92" s="425">
        <v>0</v>
      </c>
      <c r="F92" s="430">
        <v>0</v>
      </c>
      <c r="G92" s="439">
        <v>0</v>
      </c>
      <c r="H92" s="462">
        <v>0</v>
      </c>
      <c r="I92" s="9"/>
      <c r="J92" s="302"/>
      <c r="T92" s="6"/>
    </row>
    <row r="93" spans="1:20" ht="15">
      <c r="A93" s="154"/>
      <c r="B93" s="87"/>
      <c r="C93" s="156">
        <v>6025400.7</v>
      </c>
      <c r="D93" s="157" t="s">
        <v>145</v>
      </c>
      <c r="E93" s="425">
        <v>0</v>
      </c>
      <c r="F93" s="430">
        <v>0</v>
      </c>
      <c r="G93" s="439">
        <v>0</v>
      </c>
      <c r="H93" s="462">
        <v>0</v>
      </c>
      <c r="I93" s="9"/>
      <c r="J93" s="302"/>
      <c r="T93" s="6"/>
    </row>
    <row r="94" spans="1:20" ht="15">
      <c r="A94" s="187"/>
      <c r="B94" s="87"/>
      <c r="C94" s="156">
        <v>6025400.8</v>
      </c>
      <c r="D94" s="157" t="s">
        <v>146</v>
      </c>
      <c r="E94" s="425">
        <v>0</v>
      </c>
      <c r="F94" s="430">
        <v>0</v>
      </c>
      <c r="G94" s="439">
        <v>0</v>
      </c>
      <c r="H94" s="462">
        <v>0</v>
      </c>
      <c r="I94" s="9"/>
      <c r="J94" s="197"/>
      <c r="T94" s="6"/>
    </row>
    <row r="95" spans="1:20" ht="15">
      <c r="A95" s="187"/>
      <c r="B95" s="87"/>
      <c r="C95" s="156">
        <v>6025400.9</v>
      </c>
      <c r="D95" s="157" t="s">
        <v>147</v>
      </c>
      <c r="E95" s="425">
        <v>0</v>
      </c>
      <c r="F95" s="430">
        <v>120000</v>
      </c>
      <c r="G95" s="439">
        <v>120000</v>
      </c>
      <c r="H95" s="462">
        <v>120000</v>
      </c>
      <c r="I95" s="9"/>
      <c r="J95" s="302"/>
      <c r="T95" s="6"/>
    </row>
    <row r="96" spans="1:20" ht="15">
      <c r="A96" s="187"/>
      <c r="B96" s="87"/>
      <c r="C96" s="180">
        <v>6025800.1</v>
      </c>
      <c r="D96" s="157" t="s">
        <v>148</v>
      </c>
      <c r="E96" s="429">
        <v>0</v>
      </c>
      <c r="F96" s="430">
        <v>19800</v>
      </c>
      <c r="G96" s="439">
        <f>25000</f>
        <v>25000</v>
      </c>
      <c r="H96" s="462">
        <f>4000+19800</f>
        <v>23800</v>
      </c>
      <c r="I96" s="9"/>
      <c r="J96" s="302"/>
      <c r="T96" s="6"/>
    </row>
    <row r="97" spans="1:20" ht="15">
      <c r="A97" s="187"/>
      <c r="B97" s="87"/>
      <c r="C97" s="398">
        <v>6025800.11</v>
      </c>
      <c r="D97" s="231" t="s">
        <v>149</v>
      </c>
      <c r="E97" s="429">
        <v>0</v>
      </c>
      <c r="F97" s="430">
        <v>0</v>
      </c>
      <c r="G97" s="439">
        <v>0</v>
      </c>
      <c r="H97" s="462">
        <v>0</v>
      </c>
      <c r="I97" s="9"/>
      <c r="J97" s="302"/>
      <c r="K97" s="302"/>
      <c r="L97" s="302"/>
      <c r="M97" s="302"/>
      <c r="N97" s="307"/>
      <c r="O97" s="307"/>
      <c r="P97" s="6"/>
      <c r="Q97" s="6"/>
      <c r="R97" s="6"/>
      <c r="S97" s="6"/>
      <c r="T97" s="6"/>
    </row>
    <row r="98" spans="1:20" ht="15">
      <c r="A98" s="187"/>
      <c r="B98" s="87"/>
      <c r="C98" s="156">
        <v>6025800.2</v>
      </c>
      <c r="D98" s="157" t="s">
        <v>150</v>
      </c>
      <c r="E98" s="429">
        <v>0</v>
      </c>
      <c r="F98" s="430">
        <v>0</v>
      </c>
      <c r="G98" s="439">
        <v>0</v>
      </c>
      <c r="H98" s="462">
        <v>0</v>
      </c>
      <c r="I98" s="9"/>
      <c r="J98" s="302"/>
      <c r="T98" s="6"/>
    </row>
    <row r="99" spans="1:20" ht="15">
      <c r="A99" s="187"/>
      <c r="B99" s="87"/>
      <c r="C99" s="156">
        <v>6025800.3</v>
      </c>
      <c r="D99" s="157" t="s">
        <v>151</v>
      </c>
      <c r="E99" s="429">
        <v>0</v>
      </c>
      <c r="F99" s="430">
        <v>0</v>
      </c>
      <c r="G99" s="439">
        <v>0</v>
      </c>
      <c r="H99" s="462">
        <v>0</v>
      </c>
      <c r="I99" s="9"/>
      <c r="J99" s="302"/>
      <c r="T99" s="6"/>
    </row>
    <row r="100" spans="1:20" ht="15">
      <c r="A100" s="187"/>
      <c r="B100" s="87"/>
      <c r="C100" s="156">
        <v>6025800.4</v>
      </c>
      <c r="D100" s="157" t="s">
        <v>152</v>
      </c>
      <c r="E100" s="429">
        <v>0</v>
      </c>
      <c r="F100" s="430">
        <v>0</v>
      </c>
      <c r="G100" s="439">
        <v>0</v>
      </c>
      <c r="H100" s="462">
        <v>0</v>
      </c>
      <c r="I100" s="9"/>
      <c r="J100" s="302"/>
      <c r="T100" s="6"/>
    </row>
    <row r="101" spans="1:20" ht="15">
      <c r="A101" s="187"/>
      <c r="B101" s="87"/>
      <c r="C101" s="156">
        <v>6025800.5</v>
      </c>
      <c r="D101" s="157" t="s">
        <v>153</v>
      </c>
      <c r="E101" s="429">
        <v>0</v>
      </c>
      <c r="F101" s="430">
        <v>0</v>
      </c>
      <c r="G101" s="439">
        <v>0</v>
      </c>
      <c r="H101" s="462">
        <v>0</v>
      </c>
      <c r="I101" s="9"/>
      <c r="J101" s="302"/>
      <c r="T101" s="6"/>
    </row>
    <row r="102" spans="1:20" ht="15">
      <c r="A102" s="187"/>
      <c r="B102" s="87"/>
      <c r="C102" s="156">
        <v>6025800.6</v>
      </c>
      <c r="D102" s="157" t="s">
        <v>154</v>
      </c>
      <c r="E102" s="429">
        <v>0</v>
      </c>
      <c r="F102" s="430">
        <v>0</v>
      </c>
      <c r="G102" s="439">
        <v>0</v>
      </c>
      <c r="H102" s="462">
        <v>0</v>
      </c>
      <c r="I102" s="9"/>
      <c r="J102" s="302"/>
      <c r="T102" s="6"/>
    </row>
    <row r="103" spans="1:20" ht="15">
      <c r="A103" s="187"/>
      <c r="B103" s="87"/>
      <c r="C103" s="156">
        <v>6025800.7</v>
      </c>
      <c r="D103" s="157" t="s">
        <v>155</v>
      </c>
      <c r="E103" s="425">
        <v>0</v>
      </c>
      <c r="F103" s="430">
        <v>0</v>
      </c>
      <c r="G103" s="439">
        <v>0</v>
      </c>
      <c r="H103" s="462">
        <v>0</v>
      </c>
      <c r="I103" s="9"/>
      <c r="J103" s="197"/>
      <c r="T103" s="6"/>
    </row>
    <row r="104" spans="1:20" ht="15">
      <c r="A104" s="187"/>
      <c r="B104" s="87"/>
      <c r="C104" s="156">
        <v>6025800.8</v>
      </c>
      <c r="D104" s="399" t="s">
        <v>156</v>
      </c>
      <c r="E104" s="425">
        <v>0</v>
      </c>
      <c r="F104" s="430">
        <v>0</v>
      </c>
      <c r="G104" s="439">
        <v>0</v>
      </c>
      <c r="H104" s="462">
        <v>0</v>
      </c>
      <c r="I104" s="9"/>
      <c r="J104" s="302"/>
      <c r="K104" s="302"/>
      <c r="L104" s="302"/>
      <c r="M104" s="302"/>
      <c r="N104" s="307"/>
      <c r="O104" s="307"/>
      <c r="P104" s="6"/>
      <c r="Q104" s="6"/>
      <c r="R104" s="6"/>
      <c r="S104" s="6"/>
      <c r="T104" s="6"/>
    </row>
    <row r="105" spans="1:20" ht="15.75" thickBot="1">
      <c r="A105" s="187"/>
      <c r="B105" s="87"/>
      <c r="C105" s="156">
        <v>6025800.9</v>
      </c>
      <c r="D105" s="157" t="s">
        <v>157</v>
      </c>
      <c r="E105" s="425">
        <v>0</v>
      </c>
      <c r="F105" s="430">
        <v>0</v>
      </c>
      <c r="G105" s="439">
        <v>0</v>
      </c>
      <c r="H105" s="462">
        <v>0</v>
      </c>
      <c r="I105" s="9"/>
      <c r="J105" s="302"/>
      <c r="K105" s="302"/>
      <c r="L105" s="302"/>
      <c r="M105" s="302"/>
      <c r="N105" s="307"/>
      <c r="O105" s="307"/>
      <c r="P105" s="6"/>
      <c r="Q105" s="6"/>
      <c r="R105" s="6"/>
      <c r="S105" s="6"/>
      <c r="T105" s="6"/>
    </row>
    <row r="106" spans="1:20" ht="15.75" thickBot="1">
      <c r="A106" s="400"/>
      <c r="B106" s="401"/>
      <c r="C106" s="243">
        <v>6029</v>
      </c>
      <c r="D106" s="329" t="s">
        <v>158</v>
      </c>
      <c r="E106" s="445">
        <f>E107+E108+E117+E109+E110+E111+E112+E113+E114+E115+E116+E119+E118+E120+E121+E122</f>
        <v>0</v>
      </c>
      <c r="F106" s="445">
        <f>F107+F108+F117+F109+F110+F111+F112+F113+F114+F115+F116+F119+F118+F120+F121+F122</f>
        <v>96200</v>
      </c>
      <c r="G106" s="445">
        <f>G107+G108+G117+G109+G110+G111+G112+G113+G114+G115+G116+G119+G118+G120+G121+G122</f>
        <v>696390</v>
      </c>
      <c r="H106" s="501">
        <f>H107+H108+H117+H109+H110+H111+H112+H113+H114+H115+H116+H119+H118+H120+H121+H122</f>
        <v>808794</v>
      </c>
      <c r="I106" s="9"/>
      <c r="J106" s="302"/>
      <c r="K106" s="302"/>
      <c r="L106" s="302"/>
      <c r="M106" s="302"/>
      <c r="N106" s="307"/>
      <c r="O106" s="307"/>
      <c r="P106" s="6"/>
      <c r="Q106" s="6"/>
      <c r="R106" s="6"/>
      <c r="S106" s="6"/>
      <c r="T106" s="6"/>
    </row>
    <row r="107" spans="1:20" ht="15">
      <c r="A107" s="320"/>
      <c r="B107" s="18"/>
      <c r="C107" s="69">
        <v>6027400</v>
      </c>
      <c r="D107" s="250" t="s">
        <v>96</v>
      </c>
      <c r="E107" s="425">
        <v>0</v>
      </c>
      <c r="F107" s="426">
        <v>0</v>
      </c>
      <c r="G107" s="439">
        <v>0</v>
      </c>
      <c r="H107" s="463">
        <v>0</v>
      </c>
      <c r="I107" s="9"/>
      <c r="J107" s="302"/>
      <c r="K107" s="302"/>
      <c r="L107" s="302"/>
      <c r="M107" s="302"/>
      <c r="N107" s="307"/>
      <c r="O107" s="307"/>
      <c r="P107" s="6"/>
      <c r="Q107" s="6"/>
      <c r="R107" s="6"/>
      <c r="S107" s="6"/>
      <c r="T107" s="6"/>
    </row>
    <row r="108" spans="1:20" ht="15">
      <c r="A108" s="187"/>
      <c r="B108" s="87"/>
      <c r="C108" s="156">
        <v>6029002</v>
      </c>
      <c r="D108" s="157" t="s">
        <v>159</v>
      </c>
      <c r="E108" s="425">
        <v>0</v>
      </c>
      <c r="F108" s="430">
        <v>0</v>
      </c>
      <c r="G108" s="439">
        <v>0</v>
      </c>
      <c r="H108" s="463">
        <v>0</v>
      </c>
      <c r="I108" s="9"/>
      <c r="J108" s="302"/>
      <c r="K108" s="302"/>
      <c r="L108" s="302"/>
      <c r="M108" s="302"/>
      <c r="N108" s="307"/>
      <c r="O108" s="307"/>
      <c r="P108" s="6"/>
      <c r="Q108" s="6"/>
      <c r="R108" s="6"/>
      <c r="S108" s="6"/>
      <c r="T108" s="6"/>
    </row>
    <row r="109" spans="1:20" ht="15">
      <c r="A109" s="187"/>
      <c r="B109" s="87"/>
      <c r="C109" s="180">
        <v>6029004.1</v>
      </c>
      <c r="D109" s="157" t="s">
        <v>160</v>
      </c>
      <c r="E109" s="425">
        <v>0</v>
      </c>
      <c r="F109" s="430">
        <v>0</v>
      </c>
      <c r="G109" s="439">
        <v>0</v>
      </c>
      <c r="H109" s="463">
        <v>0</v>
      </c>
      <c r="I109" s="9"/>
      <c r="J109" s="302"/>
      <c r="K109" s="302"/>
      <c r="L109" s="302"/>
      <c r="M109" s="302"/>
      <c r="N109" s="307"/>
      <c r="O109" s="307"/>
      <c r="P109" s="6"/>
      <c r="Q109" s="6"/>
      <c r="R109" s="6"/>
      <c r="S109" s="6"/>
      <c r="T109" s="6"/>
    </row>
    <row r="110" spans="1:20" ht="15">
      <c r="A110" s="187"/>
      <c r="B110" s="87"/>
      <c r="C110" s="156">
        <v>6029005.1</v>
      </c>
      <c r="D110" s="157" t="s">
        <v>90</v>
      </c>
      <c r="E110" s="425">
        <v>0</v>
      </c>
      <c r="F110" s="430">
        <v>0</v>
      </c>
      <c r="G110" s="439">
        <v>0</v>
      </c>
      <c r="H110" s="463">
        <v>0</v>
      </c>
      <c r="I110" s="9"/>
      <c r="J110" s="302"/>
      <c r="K110" s="302"/>
      <c r="L110" s="302"/>
      <c r="M110" s="302"/>
      <c r="N110" s="307"/>
      <c r="O110" s="307"/>
      <c r="P110" s="6"/>
      <c r="Q110" s="6"/>
      <c r="R110" s="6"/>
      <c r="S110" s="6"/>
      <c r="T110" s="6"/>
    </row>
    <row r="111" spans="1:20" ht="15">
      <c r="A111" s="187"/>
      <c r="B111" s="87"/>
      <c r="C111" s="156">
        <v>6029005.2</v>
      </c>
      <c r="D111" s="157" t="s">
        <v>92</v>
      </c>
      <c r="E111" s="425">
        <v>0</v>
      </c>
      <c r="F111" s="430"/>
      <c r="G111" s="439">
        <v>0</v>
      </c>
      <c r="H111" s="463">
        <f>8000</f>
        <v>8000</v>
      </c>
      <c r="I111" s="9"/>
      <c r="J111" s="302"/>
      <c r="K111" s="302"/>
      <c r="L111" s="302"/>
      <c r="M111" s="302"/>
      <c r="N111" s="307"/>
      <c r="O111" s="307"/>
      <c r="P111" s="6"/>
      <c r="Q111" s="6"/>
      <c r="R111" s="6"/>
      <c r="S111" s="6"/>
      <c r="T111" s="6"/>
    </row>
    <row r="112" spans="1:20" ht="15">
      <c r="A112" s="187"/>
      <c r="B112" s="155"/>
      <c r="C112" s="156">
        <v>6029005.3</v>
      </c>
      <c r="D112" s="157" t="s">
        <v>94</v>
      </c>
      <c r="E112" s="425">
        <v>0</v>
      </c>
      <c r="F112" s="430">
        <f>24000+30000+6000+12000+24000</f>
        <v>96000</v>
      </c>
      <c r="G112" s="439">
        <v>110000</v>
      </c>
      <c r="H112" s="463">
        <f>24000+6000+54000+12000+12000+96000</f>
        <v>204000</v>
      </c>
      <c r="I112" s="9"/>
      <c r="J112" s="302"/>
      <c r="K112" s="302"/>
      <c r="L112" s="302"/>
      <c r="M112" s="302"/>
      <c r="N112" s="363"/>
      <c r="O112" s="363"/>
      <c r="P112" s="6"/>
      <c r="Q112" s="6"/>
      <c r="R112" s="6"/>
      <c r="S112" s="6"/>
      <c r="T112" s="6"/>
    </row>
    <row r="113" spans="1:20" ht="15">
      <c r="A113" s="320"/>
      <c r="B113" s="155"/>
      <c r="C113" s="156">
        <v>6029005.5</v>
      </c>
      <c r="D113" s="157" t="s">
        <v>95</v>
      </c>
      <c r="E113" s="425">
        <v>0</v>
      </c>
      <c r="F113" s="430"/>
      <c r="G113" s="439">
        <v>0</v>
      </c>
      <c r="H113" s="463">
        <f>3000+6000</f>
        <v>9000</v>
      </c>
      <c r="I113" s="9"/>
      <c r="J113" s="302"/>
      <c r="K113" s="302"/>
      <c r="L113" s="302"/>
      <c r="M113" s="302"/>
      <c r="N113" s="307"/>
      <c r="O113" s="307"/>
      <c r="P113" s="6"/>
      <c r="Q113" s="6"/>
      <c r="R113" s="6"/>
      <c r="S113" s="6"/>
      <c r="T113" s="6"/>
    </row>
    <row r="114" spans="1:20" ht="15">
      <c r="A114" s="154"/>
      <c r="B114" s="87"/>
      <c r="C114" s="156">
        <v>6029005.6</v>
      </c>
      <c r="D114" s="157" t="s">
        <v>161</v>
      </c>
      <c r="E114" s="425">
        <v>0</v>
      </c>
      <c r="F114" s="430"/>
      <c r="G114" s="439">
        <v>0</v>
      </c>
      <c r="H114" s="463">
        <v>0</v>
      </c>
      <c r="I114" s="9"/>
      <c r="J114" s="302"/>
      <c r="K114" s="302"/>
      <c r="L114" s="302"/>
      <c r="M114" s="302"/>
      <c r="N114" s="307"/>
      <c r="O114" s="307"/>
      <c r="P114" s="6"/>
      <c r="Q114" s="6"/>
      <c r="R114" s="6"/>
      <c r="S114" s="6"/>
      <c r="T114" s="6"/>
    </row>
    <row r="115" spans="1:20" ht="15">
      <c r="A115" s="187"/>
      <c r="B115" s="87"/>
      <c r="C115" s="156">
        <v>6029005.7</v>
      </c>
      <c r="D115" s="157" t="s">
        <v>162</v>
      </c>
      <c r="E115" s="425">
        <v>0</v>
      </c>
      <c r="F115" s="430"/>
      <c r="G115" s="439">
        <v>0</v>
      </c>
      <c r="H115" s="463">
        <v>0</v>
      </c>
      <c r="I115" s="9"/>
      <c r="J115" s="302"/>
      <c r="K115" s="302"/>
      <c r="L115" s="302"/>
      <c r="M115" s="302"/>
      <c r="N115" s="307"/>
      <c r="O115" s="307"/>
      <c r="P115" s="6"/>
      <c r="Q115" s="6"/>
      <c r="R115" s="6"/>
      <c r="S115" s="6"/>
      <c r="T115" s="6"/>
    </row>
    <row r="116" spans="1:20" ht="15">
      <c r="A116" s="187"/>
      <c r="B116" s="87"/>
      <c r="C116" s="156">
        <v>6029007.2</v>
      </c>
      <c r="D116" s="157" t="s">
        <v>163</v>
      </c>
      <c r="E116" s="425">
        <v>0</v>
      </c>
      <c r="F116" s="430"/>
      <c r="G116" s="439">
        <v>0</v>
      </c>
      <c r="H116" s="463">
        <v>0</v>
      </c>
      <c r="I116" s="9"/>
      <c r="J116" s="302"/>
      <c r="K116" s="402"/>
      <c r="L116" s="402"/>
      <c r="M116" s="402"/>
      <c r="N116" s="307"/>
      <c r="O116" s="307"/>
      <c r="P116" s="6"/>
      <c r="Q116" s="6"/>
      <c r="R116" s="6"/>
      <c r="S116" s="6"/>
      <c r="T116" s="6"/>
    </row>
    <row r="117" spans="1:20" ht="15">
      <c r="A117" s="187"/>
      <c r="B117" s="87"/>
      <c r="C117" s="156">
        <v>6029008</v>
      </c>
      <c r="D117" s="157" t="s">
        <v>164</v>
      </c>
      <c r="E117" s="425"/>
      <c r="F117" s="430">
        <v>200</v>
      </c>
      <c r="G117" s="439">
        <f>60000+14000+23000</f>
        <v>97000</v>
      </c>
      <c r="H117" s="463">
        <f>28100+40000+16353+13750+200</f>
        <v>98403</v>
      </c>
      <c r="I117" s="9"/>
      <c r="J117" s="302"/>
      <c r="K117" s="403"/>
      <c r="L117" s="403"/>
      <c r="M117" s="403"/>
      <c r="N117" s="404"/>
      <c r="O117" s="404"/>
      <c r="P117" s="1"/>
      <c r="Q117" s="1"/>
      <c r="R117" s="1"/>
      <c r="S117" s="1"/>
      <c r="T117" s="6"/>
    </row>
    <row r="118" spans="1:20" ht="15">
      <c r="A118" s="187"/>
      <c r="B118" s="87"/>
      <c r="C118" s="156">
        <v>6029099.1</v>
      </c>
      <c r="D118" s="157" t="s">
        <v>165</v>
      </c>
      <c r="E118" s="425">
        <v>0</v>
      </c>
      <c r="F118" s="430"/>
      <c r="G118" s="439">
        <v>0</v>
      </c>
      <c r="H118" s="463">
        <v>0</v>
      </c>
      <c r="I118" s="9"/>
      <c r="J118" s="302"/>
      <c r="K118" s="397"/>
      <c r="L118" s="405"/>
      <c r="M118" s="397"/>
      <c r="N118" s="307"/>
      <c r="O118" s="307"/>
      <c r="P118" s="6"/>
      <c r="Q118" s="6"/>
      <c r="R118" s="6"/>
      <c r="S118" s="6"/>
      <c r="T118" s="6"/>
    </row>
    <row r="119" spans="1:20" ht="15">
      <c r="A119" s="154"/>
      <c r="B119" s="87"/>
      <c r="C119" s="156">
        <v>6029008.2</v>
      </c>
      <c r="D119" s="157" t="s">
        <v>98</v>
      </c>
      <c r="E119" s="425">
        <v>0</v>
      </c>
      <c r="F119" s="430"/>
      <c r="G119" s="439">
        <f>235000+221000+33390</f>
        <v>489390</v>
      </c>
      <c r="H119" s="463">
        <f>235576+220378+33437</f>
        <v>489391</v>
      </c>
      <c r="I119" s="9"/>
      <c r="J119" s="302"/>
      <c r="K119" s="197"/>
      <c r="L119" s="197"/>
      <c r="M119" s="197"/>
      <c r="N119" s="307"/>
      <c r="O119" s="307"/>
      <c r="P119" s="316"/>
      <c r="Q119" s="6"/>
      <c r="R119" s="6"/>
      <c r="S119" s="6"/>
      <c r="T119" s="6"/>
    </row>
    <row r="120" spans="1:20" ht="15">
      <c r="A120" s="86"/>
      <c r="B120" s="87"/>
      <c r="C120" s="156">
        <v>6029099.3</v>
      </c>
      <c r="D120" s="157" t="s">
        <v>166</v>
      </c>
      <c r="E120" s="425">
        <v>0</v>
      </c>
      <c r="F120" s="430"/>
      <c r="G120" s="439">
        <v>0</v>
      </c>
      <c r="H120" s="463">
        <v>0</v>
      </c>
      <c r="I120" s="9"/>
      <c r="J120" s="302"/>
      <c r="K120" s="302"/>
      <c r="L120" s="302"/>
      <c r="M120" s="302"/>
      <c r="N120" s="307"/>
      <c r="O120" s="307"/>
      <c r="P120" s="6"/>
      <c r="Q120" s="6"/>
      <c r="R120" s="6"/>
      <c r="S120" s="6"/>
      <c r="T120" s="6"/>
    </row>
    <row r="121" spans="1:20" ht="15">
      <c r="A121" s="86"/>
      <c r="B121" s="87"/>
      <c r="C121" s="398">
        <v>6029099.4</v>
      </c>
      <c r="D121" s="231" t="s">
        <v>167</v>
      </c>
      <c r="E121" s="425">
        <v>0</v>
      </c>
      <c r="F121" s="430"/>
      <c r="G121" s="439">
        <v>0</v>
      </c>
      <c r="H121" s="463">
        <v>0</v>
      </c>
      <c r="I121" s="9"/>
      <c r="J121" s="302"/>
      <c r="K121" s="302"/>
      <c r="L121" s="302"/>
      <c r="M121" s="302"/>
      <c r="N121" s="307"/>
      <c r="O121" s="307"/>
      <c r="P121" s="6"/>
      <c r="Q121" s="6"/>
      <c r="R121" s="6"/>
      <c r="S121" s="6"/>
      <c r="T121" s="6"/>
    </row>
    <row r="122" spans="1:20" ht="15.75" thickBot="1">
      <c r="A122" s="189"/>
      <c r="B122" s="188"/>
      <c r="C122" s="576">
        <v>6029005.2</v>
      </c>
      <c r="D122" s="577" t="s">
        <v>199</v>
      </c>
      <c r="E122" s="572">
        <v>0</v>
      </c>
      <c r="F122" s="428"/>
      <c r="G122" s="573"/>
      <c r="H122" s="574"/>
      <c r="I122" s="9"/>
      <c r="J122" s="302"/>
      <c r="K122" s="302"/>
      <c r="L122" s="302"/>
      <c r="M122" s="302"/>
      <c r="N122" s="307"/>
      <c r="O122" s="307"/>
      <c r="P122" s="6"/>
      <c r="Q122" s="6"/>
      <c r="R122" s="6"/>
      <c r="S122" s="6"/>
      <c r="T122" s="6"/>
    </row>
    <row r="123" spans="1:20" ht="16.5" thickBot="1">
      <c r="A123" s="406" t="s">
        <v>23</v>
      </c>
      <c r="B123" s="407">
        <v>1</v>
      </c>
      <c r="C123" s="408">
        <v>604</v>
      </c>
      <c r="D123" s="578" t="s">
        <v>168</v>
      </c>
      <c r="E123" s="575">
        <f>E124</f>
        <v>0</v>
      </c>
      <c r="F123" s="445">
        <f>F124</f>
        <v>0</v>
      </c>
      <c r="G123" s="445">
        <f>G124</f>
        <v>0</v>
      </c>
      <c r="H123" s="501">
        <f>H124</f>
        <v>0</v>
      </c>
      <c r="I123" s="9"/>
      <c r="J123" s="302"/>
      <c r="K123" s="302"/>
      <c r="L123" s="302"/>
      <c r="M123" s="302"/>
      <c r="N123" s="410"/>
      <c r="O123" s="410"/>
      <c r="P123" s="6"/>
      <c r="Q123" s="6"/>
      <c r="R123" s="6"/>
      <c r="S123" s="6"/>
      <c r="T123" s="6"/>
    </row>
    <row r="124" spans="1:20" ht="16.5" thickBot="1">
      <c r="A124" s="411"/>
      <c r="B124" s="412"/>
      <c r="C124" s="413">
        <v>604</v>
      </c>
      <c r="D124" s="414" t="s">
        <v>168</v>
      </c>
      <c r="E124" s="436"/>
      <c r="F124" s="437"/>
      <c r="G124" s="464"/>
      <c r="H124" s="465"/>
      <c r="I124" s="9"/>
      <c r="J124" s="402"/>
      <c r="K124" s="302"/>
      <c r="L124" s="302"/>
      <c r="M124" s="302"/>
      <c r="N124" s="6"/>
      <c r="O124" s="6"/>
      <c r="P124" s="6"/>
      <c r="Q124" s="6"/>
      <c r="R124" s="6"/>
      <c r="S124" s="6"/>
      <c r="T124" s="6"/>
    </row>
    <row r="125" spans="1:20" ht="16.5" thickBot="1">
      <c r="A125" s="406" t="s">
        <v>23</v>
      </c>
      <c r="B125" s="407">
        <v>1</v>
      </c>
      <c r="C125" s="408">
        <v>605</v>
      </c>
      <c r="D125" s="409" t="s">
        <v>169</v>
      </c>
      <c r="E125" s="445">
        <f>E126</f>
        <v>0</v>
      </c>
      <c r="F125" s="445">
        <f>F126</f>
        <v>0</v>
      </c>
      <c r="G125" s="445">
        <f>G126</f>
        <v>0</v>
      </c>
      <c r="H125" s="501">
        <f>H126</f>
        <v>0</v>
      </c>
      <c r="I125" s="9"/>
      <c r="J125" s="302"/>
      <c r="K125" s="302"/>
      <c r="L125" s="302"/>
      <c r="M125" s="302"/>
      <c r="N125" s="410"/>
      <c r="O125" s="410"/>
      <c r="P125" s="6"/>
      <c r="Q125" s="6"/>
      <c r="R125" s="6"/>
      <c r="S125" s="6"/>
      <c r="T125" s="6"/>
    </row>
    <row r="126" spans="1:20" ht="16.5" thickBot="1">
      <c r="A126" s="411"/>
      <c r="B126" s="412"/>
      <c r="C126" s="156">
        <v>6059</v>
      </c>
      <c r="D126" s="414" t="s">
        <v>170</v>
      </c>
      <c r="E126" s="436"/>
      <c r="F126" s="437"/>
      <c r="G126" s="464"/>
      <c r="H126" s="465"/>
      <c r="I126" s="9"/>
      <c r="J126" s="402"/>
      <c r="K126" s="302"/>
      <c r="L126" s="302"/>
      <c r="M126" s="302"/>
      <c r="N126" s="6"/>
      <c r="O126" s="6"/>
      <c r="P126" s="6"/>
      <c r="Q126" s="6"/>
      <c r="R126" s="6"/>
      <c r="S126" s="6"/>
      <c r="T126" s="6"/>
    </row>
    <row r="127" spans="1:20" ht="16.5" thickBot="1">
      <c r="A127" s="411"/>
      <c r="B127" s="412"/>
      <c r="C127" s="156">
        <v>6059100</v>
      </c>
      <c r="D127" s="414" t="s">
        <v>170</v>
      </c>
      <c r="E127" s="436"/>
      <c r="F127" s="437"/>
      <c r="G127" s="464"/>
      <c r="H127" s="465"/>
      <c r="I127" s="9"/>
      <c r="J127" s="402"/>
      <c r="K127" s="302"/>
      <c r="L127" s="302"/>
      <c r="M127" s="302"/>
      <c r="N127" s="6"/>
      <c r="O127" s="6"/>
      <c r="P127" s="6"/>
      <c r="Q127" s="6"/>
      <c r="R127" s="6"/>
      <c r="S127" s="6"/>
      <c r="T127" s="6"/>
    </row>
    <row r="128" spans="1:21" s="416" customFormat="1" ht="16.5" thickBot="1">
      <c r="A128" s="406" t="s">
        <v>23</v>
      </c>
      <c r="B128" s="407">
        <v>1</v>
      </c>
      <c r="C128" s="408">
        <v>606</v>
      </c>
      <c r="D128" s="409" t="s">
        <v>171</v>
      </c>
      <c r="E128" s="445">
        <f>E129+E130</f>
        <v>0</v>
      </c>
      <c r="F128" s="445">
        <f>F129+F130</f>
        <v>0</v>
      </c>
      <c r="G128" s="445">
        <f>G129+G130</f>
        <v>0</v>
      </c>
      <c r="H128" s="501">
        <f>H129+H130</f>
        <v>0</v>
      </c>
      <c r="I128" s="415"/>
      <c r="J128" s="403"/>
      <c r="K128" s="302"/>
      <c r="L128" s="302"/>
      <c r="M128" s="302"/>
      <c r="N128" s="6"/>
      <c r="O128" s="6"/>
      <c r="P128" s="6"/>
      <c r="Q128" s="6"/>
      <c r="R128" s="6"/>
      <c r="S128" s="6"/>
      <c r="T128" s="1"/>
      <c r="U128"/>
    </row>
    <row r="129" spans="1:20" ht="15">
      <c r="A129" s="375"/>
      <c r="B129" s="160"/>
      <c r="C129" s="69">
        <v>6060099</v>
      </c>
      <c r="D129" s="250" t="s">
        <v>172</v>
      </c>
      <c r="E129" s="425"/>
      <c r="F129" s="426"/>
      <c r="G129" s="439"/>
      <c r="H129" s="466"/>
      <c r="I129" s="9"/>
      <c r="J129" s="397"/>
      <c r="K129" s="302"/>
      <c r="L129" s="302"/>
      <c r="M129" s="302"/>
      <c r="N129" s="6"/>
      <c r="O129" s="6"/>
      <c r="P129" s="6"/>
      <c r="Q129" s="6"/>
      <c r="R129" s="6"/>
      <c r="S129" s="6"/>
      <c r="T129" s="6"/>
    </row>
    <row r="130" spans="1:21" ht="15.75" thickBot="1">
      <c r="A130" s="417"/>
      <c r="B130" s="87"/>
      <c r="C130" s="88">
        <v>6061003</v>
      </c>
      <c r="D130" s="231" t="s">
        <v>173</v>
      </c>
      <c r="E130" s="427"/>
      <c r="F130" s="264"/>
      <c r="G130" s="441"/>
      <c r="H130" s="467"/>
      <c r="I130" s="9"/>
      <c r="J130" s="197"/>
      <c r="T130" s="6"/>
      <c r="U130" s="416"/>
    </row>
    <row r="131" spans="1:20" ht="15.75" thickBot="1">
      <c r="A131" s="406"/>
      <c r="B131" s="407"/>
      <c r="C131" s="406"/>
      <c r="D131" s="418" t="s">
        <v>105</v>
      </c>
      <c r="E131" s="438">
        <f>E128+E125+E123+E41+E38+E24+E11+E8</f>
        <v>315200</v>
      </c>
      <c r="F131" s="438">
        <f>F128+F125+F123+F41+F38+F24+F11+F8</f>
        <v>3184346</v>
      </c>
      <c r="G131" s="438">
        <f>G128+G125+G123+G41+G38+G24+G11+G8</f>
        <v>30803390</v>
      </c>
      <c r="H131" s="494">
        <f>H128+H125+H123+H41+H38+H24+H11+H8</f>
        <v>30666872</v>
      </c>
      <c r="I131" s="9"/>
      <c r="J131" s="302"/>
      <c r="O131" s="423"/>
      <c r="P131" s="423"/>
      <c r="Q131" s="423"/>
      <c r="T131" s="6"/>
    </row>
    <row r="132" spans="1:20" ht="15">
      <c r="A132" s="17"/>
      <c r="B132" s="16"/>
      <c r="C132" s="419"/>
      <c r="D132" s="419"/>
      <c r="E132"/>
      <c r="G132"/>
      <c r="H132" s="420"/>
      <c r="I132" s="9"/>
      <c r="J132" s="302"/>
      <c r="T132" s="6"/>
    </row>
    <row r="133" spans="1:20" ht="15">
      <c r="A133" s="16"/>
      <c r="B133" s="17"/>
      <c r="C133" s="421"/>
      <c r="D133" s="312"/>
      <c r="E133"/>
      <c r="F133" s="424"/>
      <c r="G133" s="424"/>
      <c r="H133" s="9"/>
      <c r="I133" s="9"/>
      <c r="J133" s="302"/>
      <c r="T133" s="6"/>
    </row>
    <row r="134" spans="1:20" ht="15">
      <c r="A134" s="18"/>
      <c r="B134" s="419"/>
      <c r="C134" s="419"/>
      <c r="D134" s="301"/>
      <c r="E134"/>
      <c r="F134" s="424"/>
      <c r="G134" s="424"/>
      <c r="H134" s="9"/>
      <c r="I134" s="302"/>
      <c r="J134" s="302"/>
      <c r="T134" s="6"/>
    </row>
    <row r="135" spans="5:20" ht="15">
      <c r="E135"/>
      <c r="G135"/>
      <c r="H135" s="423"/>
      <c r="I135" s="422"/>
      <c r="J135" s="302"/>
      <c r="T135" s="6"/>
    </row>
    <row r="136" spans="5:20" ht="15">
      <c r="E136"/>
      <c r="G136"/>
      <c r="H136" s="423"/>
      <c r="I136" s="422"/>
      <c r="J136" s="302"/>
      <c r="T136" s="6"/>
    </row>
    <row r="137" spans="5:8" ht="15">
      <c r="E137"/>
      <c r="F137" s="423"/>
      <c r="G137" s="423"/>
      <c r="H137" s="423"/>
    </row>
    <row r="138" spans="5:8" ht="15">
      <c r="E138"/>
      <c r="G138"/>
      <c r="H138" s="423"/>
    </row>
    <row r="139" spans="5:7" ht="15">
      <c r="E139"/>
      <c r="G139" s="423"/>
    </row>
    <row r="140" spans="5:7" ht="15">
      <c r="E140"/>
      <c r="F140" s="423"/>
      <c r="G140" s="423"/>
    </row>
    <row r="141" spans="5:7" ht="15">
      <c r="E141"/>
      <c r="F141" s="423"/>
      <c r="G141"/>
    </row>
    <row r="142" spans="5:7" ht="15">
      <c r="E142"/>
      <c r="G142"/>
    </row>
    <row r="143" spans="5:7" ht="15">
      <c r="E143"/>
      <c r="G143"/>
    </row>
    <row r="144" spans="5:7" ht="15">
      <c r="E144"/>
      <c r="G144"/>
    </row>
    <row r="145" spans="5:7" ht="15">
      <c r="E145"/>
      <c r="G145"/>
    </row>
    <row r="146" spans="5:7" ht="15">
      <c r="E146"/>
      <c r="G146"/>
    </row>
    <row r="147" spans="5:7" ht="15">
      <c r="E147"/>
      <c r="G147"/>
    </row>
    <row r="148" spans="5:7" ht="15">
      <c r="E148"/>
      <c r="G148"/>
    </row>
    <row r="149" spans="5:7" ht="15">
      <c r="E149"/>
      <c r="G149"/>
    </row>
    <row r="150" spans="5:7" ht="15">
      <c r="E150"/>
      <c r="G150"/>
    </row>
    <row r="151" spans="5:7" ht="15">
      <c r="E151"/>
      <c r="G151"/>
    </row>
    <row r="152" spans="5:7" ht="15">
      <c r="E152"/>
      <c r="G152"/>
    </row>
  </sheetData>
  <sheetProtection/>
  <mergeCells count="17">
    <mergeCell ref="AB63:AC63"/>
    <mergeCell ref="R6:S6"/>
    <mergeCell ref="K2:N2"/>
    <mergeCell ref="Z6:AA6"/>
    <mergeCell ref="K51:O51"/>
    <mergeCell ref="V63:X63"/>
    <mergeCell ref="Z63:AA63"/>
    <mergeCell ref="V64:X64"/>
    <mergeCell ref="Z64:AA64"/>
    <mergeCell ref="AB64:AC64"/>
    <mergeCell ref="A1:D1"/>
    <mergeCell ref="P2:Q2"/>
    <mergeCell ref="R2:S2"/>
    <mergeCell ref="E6:F6"/>
    <mergeCell ref="G6:H6"/>
    <mergeCell ref="J6:J7"/>
    <mergeCell ref="P6:Q6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6.00390625" style="0" customWidth="1"/>
    <col min="2" max="2" width="37.00390625" style="0" customWidth="1"/>
    <col min="3" max="3" width="10.8515625" style="0" customWidth="1"/>
    <col min="4" max="4" width="10.57421875" style="0" customWidth="1"/>
    <col min="5" max="5" width="11.57421875" style="0" customWidth="1"/>
    <col min="6" max="6" width="9.8515625" style="0" customWidth="1"/>
    <col min="7" max="7" width="11.57421875" style="0" bestFit="1" customWidth="1"/>
    <col min="8" max="8" width="13.8515625" style="0" customWidth="1"/>
    <col min="9" max="9" width="15.140625" style="0" customWidth="1"/>
  </cols>
  <sheetData>
    <row r="1" spans="1:9" ht="15.75">
      <c r="A1" s="506" t="s">
        <v>0</v>
      </c>
      <c r="B1" s="506"/>
      <c r="C1" s="506"/>
      <c r="D1" s="506"/>
      <c r="E1" s="507"/>
      <c r="F1" s="507"/>
      <c r="G1" s="507"/>
      <c r="H1" s="507"/>
      <c r="I1" s="507"/>
    </row>
    <row r="2" spans="1:9" ht="15.75">
      <c r="A2" s="506" t="s">
        <v>177</v>
      </c>
      <c r="B2" s="506"/>
      <c r="C2" s="506"/>
      <c r="D2" s="506"/>
      <c r="E2" s="507"/>
      <c r="F2" s="507"/>
      <c r="G2" s="507"/>
      <c r="H2" s="507"/>
      <c r="I2" s="508" t="s">
        <v>178</v>
      </c>
    </row>
    <row r="3" spans="1:9" ht="15.75">
      <c r="A3" s="507"/>
      <c r="B3" s="506" t="s">
        <v>206</v>
      </c>
      <c r="C3" s="507"/>
      <c r="D3" s="507"/>
      <c r="E3" s="507"/>
      <c r="F3" s="507"/>
      <c r="G3" s="507"/>
      <c r="H3" s="507"/>
      <c r="I3" s="564"/>
    </row>
    <row r="4" spans="1:9" ht="16.5" thickBot="1">
      <c r="A4" s="506"/>
      <c r="B4" s="507"/>
      <c r="C4" s="507"/>
      <c r="D4" s="507"/>
      <c r="E4" s="507"/>
      <c r="F4" s="507"/>
      <c r="G4" s="507"/>
      <c r="H4" s="507"/>
      <c r="I4" s="508" t="s">
        <v>6</v>
      </c>
    </row>
    <row r="5" spans="1:9" ht="16.5" thickBot="1">
      <c r="A5" s="603" t="s">
        <v>179</v>
      </c>
      <c r="B5" s="509"/>
      <c r="C5" s="603" t="s">
        <v>180</v>
      </c>
      <c r="D5" s="603" t="s">
        <v>181</v>
      </c>
      <c r="E5" s="605" t="s">
        <v>200</v>
      </c>
      <c r="F5" s="606"/>
      <c r="G5" s="607"/>
      <c r="H5" s="605" t="s">
        <v>182</v>
      </c>
      <c r="I5" s="607"/>
    </row>
    <row r="6" spans="1:9" ht="48" thickBot="1">
      <c r="A6" s="604"/>
      <c r="B6" s="510" t="s">
        <v>183</v>
      </c>
      <c r="C6" s="604"/>
      <c r="D6" s="604"/>
      <c r="E6" s="511" t="s">
        <v>184</v>
      </c>
      <c r="F6" s="511" t="s">
        <v>185</v>
      </c>
      <c r="G6" s="511" t="s">
        <v>186</v>
      </c>
      <c r="H6" s="512" t="s">
        <v>187</v>
      </c>
      <c r="I6" s="512" t="s">
        <v>188</v>
      </c>
    </row>
    <row r="7" spans="1:9" ht="15.75">
      <c r="A7" s="513">
        <v>1</v>
      </c>
      <c r="B7" s="514" t="s">
        <v>35</v>
      </c>
      <c r="C7" s="515"/>
      <c r="D7" s="516"/>
      <c r="E7" s="517"/>
      <c r="F7" s="517"/>
      <c r="G7" s="517"/>
      <c r="H7" s="583"/>
      <c r="I7" s="519"/>
    </row>
    <row r="8" spans="1:9" ht="15.75">
      <c r="A8" s="520">
        <v>2</v>
      </c>
      <c r="B8" s="521" t="s">
        <v>101</v>
      </c>
      <c r="C8" s="518">
        <v>0</v>
      </c>
      <c r="D8" s="522">
        <f>SUM(D9:D10)</f>
        <v>0</v>
      </c>
      <c r="E8" s="523">
        <v>0</v>
      </c>
      <c r="F8" s="523">
        <v>0</v>
      </c>
      <c r="G8" s="523">
        <v>0</v>
      </c>
      <c r="H8" s="583"/>
      <c r="I8" s="524"/>
    </row>
    <row r="9" spans="1:12" ht="111" customHeight="1">
      <c r="A9" s="557" t="s">
        <v>189</v>
      </c>
      <c r="B9" s="548" t="s">
        <v>191</v>
      </c>
      <c r="C9" s="549">
        <v>0</v>
      </c>
      <c r="D9" s="550">
        <v>0</v>
      </c>
      <c r="E9" s="550">
        <v>0</v>
      </c>
      <c r="F9" s="550">
        <v>0</v>
      </c>
      <c r="G9" s="551">
        <v>0</v>
      </c>
      <c r="H9" s="579"/>
      <c r="I9" s="549"/>
      <c r="L9" s="423"/>
    </row>
    <row r="10" spans="1:9" ht="15.75">
      <c r="A10" s="557" t="s">
        <v>190</v>
      </c>
      <c r="B10" s="525" t="s">
        <v>192</v>
      </c>
      <c r="C10" s="524">
        <v>0</v>
      </c>
      <c r="D10" s="523">
        <v>0</v>
      </c>
      <c r="E10" s="523">
        <v>0</v>
      </c>
      <c r="F10" s="523">
        <v>0</v>
      </c>
      <c r="G10" s="584">
        <v>0</v>
      </c>
      <c r="H10" s="583"/>
      <c r="I10" s="524"/>
    </row>
    <row r="11" spans="1:9" ht="15.75">
      <c r="A11" s="557" t="s">
        <v>194</v>
      </c>
      <c r="B11" s="526" t="s">
        <v>193</v>
      </c>
      <c r="C11" s="527">
        <v>0</v>
      </c>
      <c r="D11" s="528">
        <v>0</v>
      </c>
      <c r="E11" s="523">
        <v>0</v>
      </c>
      <c r="F11" s="523">
        <v>0</v>
      </c>
      <c r="G11" s="584">
        <v>0</v>
      </c>
      <c r="H11" s="583"/>
      <c r="I11" s="524"/>
    </row>
    <row r="12" spans="1:12" ht="15.75">
      <c r="A12" s="520">
        <v>3</v>
      </c>
      <c r="B12" s="521" t="s">
        <v>195</v>
      </c>
      <c r="C12" s="518">
        <f>C13+C14+C15+C16</f>
        <v>0</v>
      </c>
      <c r="D12" s="522">
        <f>SUM(D13:D15)</f>
        <v>0</v>
      </c>
      <c r="E12" s="523">
        <f>SUM(E13:E15)</f>
        <v>0</v>
      </c>
      <c r="F12" s="523">
        <f>SUM(F13:F16)</f>
        <v>0</v>
      </c>
      <c r="G12" s="523">
        <f>SUM(G13:G16)</f>
        <v>0</v>
      </c>
      <c r="H12" s="579"/>
      <c r="I12" s="524"/>
      <c r="L12" s="423"/>
    </row>
    <row r="13" spans="1:9" ht="15.75">
      <c r="A13" s="558" t="s">
        <v>189</v>
      </c>
      <c r="B13" s="525" t="s">
        <v>53</v>
      </c>
      <c r="C13" s="524">
        <v>0</v>
      </c>
      <c r="D13" s="522">
        <v>0</v>
      </c>
      <c r="E13" s="553">
        <v>0</v>
      </c>
      <c r="F13" s="522">
        <v>0</v>
      </c>
      <c r="G13" s="522">
        <v>0</v>
      </c>
      <c r="H13" s="579"/>
      <c r="I13" s="527"/>
    </row>
    <row r="14" spans="1:9" ht="15.75">
      <c r="A14" s="559" t="s">
        <v>190</v>
      </c>
      <c r="B14" s="525" t="s">
        <v>45</v>
      </c>
      <c r="C14" s="524">
        <v>0</v>
      </c>
      <c r="D14" s="522">
        <v>0</v>
      </c>
      <c r="E14" s="553">
        <v>0</v>
      </c>
      <c r="F14" s="522">
        <v>0</v>
      </c>
      <c r="G14" s="522">
        <v>0</v>
      </c>
      <c r="H14" s="580"/>
      <c r="I14" s="518"/>
    </row>
    <row r="15" spans="1:9" ht="15.75">
      <c r="A15" s="560" t="s">
        <v>194</v>
      </c>
      <c r="B15" s="525" t="s">
        <v>49</v>
      </c>
      <c r="C15" s="524">
        <v>0</v>
      </c>
      <c r="D15" s="522">
        <v>0</v>
      </c>
      <c r="E15" s="553">
        <v>0</v>
      </c>
      <c r="F15" s="522">
        <v>0</v>
      </c>
      <c r="G15" s="522">
        <v>0</v>
      </c>
      <c r="H15" s="580"/>
      <c r="I15" s="518"/>
    </row>
    <row r="16" spans="1:9" ht="15.75">
      <c r="A16" s="567" t="s">
        <v>198</v>
      </c>
      <c r="B16" s="568" t="s">
        <v>196</v>
      </c>
      <c r="C16" s="524">
        <v>0</v>
      </c>
      <c r="D16" s="522">
        <v>0</v>
      </c>
      <c r="E16" s="553">
        <v>0</v>
      </c>
      <c r="F16" s="522">
        <v>0</v>
      </c>
      <c r="G16" s="522">
        <v>0</v>
      </c>
      <c r="H16" s="581"/>
      <c r="I16" s="569"/>
    </row>
    <row r="17" spans="1:9" ht="16.5" thickBot="1">
      <c r="A17" s="529"/>
      <c r="B17" s="530"/>
      <c r="C17" s="530">
        <f>C8+C12</f>
        <v>0</v>
      </c>
      <c r="D17" s="530">
        <f>D8+D12</f>
        <v>0</v>
      </c>
      <c r="E17" s="552">
        <f>E8+E12</f>
        <v>0</v>
      </c>
      <c r="F17" s="556">
        <f>F8+F12</f>
        <v>0</v>
      </c>
      <c r="G17" s="530">
        <f>G8+G12</f>
        <v>0</v>
      </c>
      <c r="H17" s="582"/>
      <c r="I17" s="530"/>
    </row>
    <row r="18" spans="1:9" ht="15.75">
      <c r="A18" s="507"/>
      <c r="B18" s="507"/>
      <c r="C18" s="507"/>
      <c r="D18" s="507"/>
      <c r="E18" s="507"/>
      <c r="F18" s="507"/>
      <c r="G18" s="507"/>
      <c r="H18" s="507"/>
      <c r="I18" s="507"/>
    </row>
    <row r="19" spans="1:9" ht="15.75">
      <c r="A19" s="507"/>
      <c r="B19" s="12"/>
      <c r="C19" s="507"/>
      <c r="D19" s="507"/>
      <c r="E19" s="507"/>
      <c r="F19" s="507"/>
      <c r="G19" s="507"/>
      <c r="H19" s="12"/>
      <c r="I19" s="507"/>
    </row>
    <row r="20" spans="1:9" ht="15.75">
      <c r="A20" s="507"/>
      <c r="B20" s="565"/>
      <c r="C20" s="507"/>
      <c r="D20" s="507"/>
      <c r="E20" s="507"/>
      <c r="F20" s="507"/>
      <c r="G20" s="507"/>
      <c r="H20" s="12"/>
      <c r="I20" s="507"/>
    </row>
    <row r="21" spans="1:9" ht="15">
      <c r="A21" s="564"/>
      <c r="B21" s="564"/>
      <c r="C21" s="564"/>
      <c r="D21" s="564"/>
      <c r="E21" s="564"/>
      <c r="F21" s="564"/>
      <c r="G21" s="564"/>
      <c r="H21" s="564"/>
      <c r="I21" s="564"/>
    </row>
  </sheetData>
  <sheetProtection/>
  <mergeCells count="5">
    <mergeCell ref="A5:A6"/>
    <mergeCell ref="C5:C6"/>
    <mergeCell ref="D5:D6"/>
    <mergeCell ref="E5:G5"/>
    <mergeCell ref="H5:I5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2021-06-25T09:59:14Z</dcterms:modified>
  <cp:category/>
  <cp:version/>
  <cp:contentType/>
  <cp:contentStatus/>
</cp:coreProperties>
</file>